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255" windowWidth="11325" windowHeight="9765" tabRatio="592" activeTab="0"/>
  </bookViews>
  <sheets>
    <sheet name="ЖН-ОН-1" sheetId="1" r:id="rId1"/>
    <sheet name="ЖН-ОН-2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Лист1" sheetId="17" r:id="rId17"/>
  </sheets>
  <definedNames>
    <definedName name="Z_C23F2FB4_653F_4A83_B645_DE45FE9B2DEF_.wvu.PrintArea" localSheetId="0" hidden="1">'ЖН-ОН-1'!$A$1:$AI$26</definedName>
    <definedName name="Z_C23F2FB4_653F_4A83_B645_DE45FE9B2DEF_.wvu.PrintArea" localSheetId="1" hidden="1">'ЖН-ОН-2'!$A$1:$AM$37</definedName>
    <definedName name="_xlnm.Print_Area" localSheetId="15">'13'!$A$1:$O$35</definedName>
    <definedName name="_xlnm.Print_Area" localSheetId="4">'2'!$A$1:$P$35</definedName>
    <definedName name="_xlnm.Print_Area" localSheetId="1">'ЖН-ОН-2'!$A$1:$AI$27</definedName>
  </definedNames>
  <calcPr fullCalcOnLoad="1"/>
</workbook>
</file>

<file path=xl/sharedStrings.xml><?xml version="1.0" encoding="utf-8"?>
<sst xmlns="http://schemas.openxmlformats.org/spreadsheetml/2006/main" count="821" uniqueCount="166">
  <si>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</si>
  <si>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</si>
  <si>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</si>
  <si>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</si>
  <si>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</si>
  <si>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</si>
  <si>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</si>
  <si>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</si>
  <si>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</si>
  <si>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</si>
  <si>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</si>
  <si>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</si>
  <si>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</si>
  <si>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</si>
  <si>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</si>
  <si>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</si>
  <si>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</si>
  <si>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</si>
  <si>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</si>
  <si>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</si>
  <si>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</si>
  <si>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</si>
  <si>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</si>
  <si>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</si>
  <si>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</si>
  <si>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</si>
  <si>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</si>
  <si>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</si>
  <si>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</si>
  <si>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</si>
  <si>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</si>
  <si>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</si>
  <si>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</si>
  <si>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РД
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</si>
  <si>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</si>
  <si>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</si>
  <si>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</si>
  <si>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</si>
  <si>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</si>
  <si>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</si>
  <si>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</si>
  <si>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</si>
  <si>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</si>
  <si>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</si>
  <si>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</si>
  <si>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 xml:space="preserve"> ЯН ўтказилган сана  </t>
  </si>
  <si>
    <t>Сана</t>
  </si>
  <si>
    <t>Ой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</si>
  <si>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</si>
  <si>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</si>
  <si>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</si>
  <si>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</si>
  <si>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</si>
  <si>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</si>
  <si>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</si>
  <si>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</si>
  <si>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</si>
  <si>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</si>
  <si>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</si>
  <si>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</si>
  <si>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</si>
  <si>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</si>
  <si>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</si>
  <si>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</si>
  <si>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</si>
  <si>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</si>
  <si>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</si>
  <si>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</si>
  <si>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Амалиёт ўқитувчиси</t>
  </si>
  <si>
    <t>Кафедра мудирлари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</si>
  <si>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</si>
  <si>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</si>
  <si>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</si>
  <si>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</si>
  <si>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</si>
  <si>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</si>
  <si>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</si>
  <si>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t>М.Норқобилов</t>
  </si>
  <si>
    <t>М.Саидова</t>
  </si>
  <si>
    <t>Б.Шафкаров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</si>
  <si>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</si>
  <si>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ЯН 
ўтказувчи ўқитувчи имзоси</t>
  </si>
  <si>
    <t>Ф.Эрназаров</t>
  </si>
  <si>
    <t>Ўқув амалиёти</t>
  </si>
  <si>
    <t>М.Маматқулов</t>
  </si>
  <si>
    <t>Жуманиязов Сухроб Қудрат ўғли</t>
  </si>
  <si>
    <t>Ибрагимов Шербек Эшмирза ўғли</t>
  </si>
  <si>
    <t>Исроилов Олимжон Комилжон ўғли</t>
  </si>
  <si>
    <t>Қудратов Нуриддин Ҳамза ўғли</t>
  </si>
  <si>
    <t>Мамарасулов Файзулло Рустам ўғли</t>
  </si>
  <si>
    <t xml:space="preserve">Мусаева Мадина Салим қизи </t>
  </si>
  <si>
    <t>Рўзиев Эрали Яраш ўғли</t>
  </si>
  <si>
    <t>Рустамова Мафтуна Рустам қизи</t>
  </si>
  <si>
    <t>Султанова Хусния Абдужамолиддин қизи</t>
  </si>
  <si>
    <t>Файзуллаева Рушана Баҳодировна</t>
  </si>
  <si>
    <t>Эшонқулова Шохиста Бахтиер қизи</t>
  </si>
  <si>
    <t>Мирзакаримов Жасурбек Қучқорбой ўғли</t>
  </si>
  <si>
    <t>D-16-011</t>
  </si>
  <si>
    <t>K-16-053</t>
  </si>
  <si>
    <t>K-16-041</t>
  </si>
  <si>
    <t>D-16-005</t>
  </si>
  <si>
    <t>K-16-044</t>
  </si>
  <si>
    <t>K-16-033</t>
  </si>
  <si>
    <t>K-16-030</t>
  </si>
  <si>
    <t>K-16-048</t>
  </si>
  <si>
    <t>К-16-075</t>
  </si>
  <si>
    <t>D-16-007</t>
  </si>
  <si>
    <t>D-16-013</t>
  </si>
  <si>
    <t>K-16-060</t>
  </si>
  <si>
    <t>Marketing</t>
  </si>
  <si>
    <t xml:space="preserve">Турсунхўжаева Дилафруз Дилшод қизи </t>
  </si>
  <si>
    <t>Алимов У.</t>
  </si>
  <si>
    <t>июнь 2018 йил</t>
  </si>
  <si>
    <t>Ф.Бегов</t>
  </si>
  <si>
    <t>А.Шеров</t>
  </si>
  <si>
    <t>А.Тўлабоев</t>
  </si>
  <si>
    <t>З.Исмаилова</t>
  </si>
  <si>
    <t>Ф.Киличова</t>
  </si>
  <si>
    <t>О.Кучаров</t>
  </si>
  <si>
    <t>Сув хўжалигини ташкил этиш ва бошқариш</t>
  </si>
  <si>
    <t>Баҳорги</t>
  </si>
  <si>
    <t>I-18/01-202</t>
  </si>
  <si>
    <t>I-18/02-202</t>
  </si>
  <si>
    <t>I-18/03-202</t>
  </si>
  <si>
    <t>I-18/04-202</t>
  </si>
  <si>
    <t>I-18/05-202</t>
  </si>
  <si>
    <t>I-18/06-202</t>
  </si>
  <si>
    <t>I-18/07-202</t>
  </si>
  <si>
    <t>I-18/08-202</t>
  </si>
  <si>
    <t>I-18/09-202</t>
  </si>
  <si>
    <t>I-18/10-202</t>
  </si>
  <si>
    <t>I-18/11-202</t>
  </si>
  <si>
    <t>I-18/12-202</t>
  </si>
  <si>
    <t>I-18/13-202</t>
  </si>
  <si>
    <t xml:space="preserve"> № </t>
  </si>
  <si>
    <t xml:space="preserve">2017-2018 ўқув йили  </t>
  </si>
  <si>
    <t>Чет тили (немис)</t>
  </si>
  <si>
    <t>Ли М.Р.</t>
  </si>
  <si>
    <t>ЎЗБЕКИСТОН РЕСПУБЛИКАСИ ОЛИЙ ВА ЎРТА МАХСУС ТАЪЛИМ ВАЗИРЛИГИ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</si>
  <si>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МЕХАНИЗАЦИЯЛАШ МУҲАНДИСЛАРИ ИНСТИТУТИ</t>
    </r>
  </si>
  <si>
    <t xml:space="preserve"> №</t>
  </si>
  <si>
    <t>Шаропов Обид Миролимович</t>
  </si>
  <si>
    <t>K-16-062</t>
  </si>
  <si>
    <t>5-Семестрда тўплаган баллари</t>
  </si>
  <si>
    <t>СХТЭ ва Б факултети декани                                                                                                               О.Кучаров</t>
  </si>
  <si>
    <r>
      <t xml:space="preserve">СХТЭ ва Б факультети Менежмент(сув хўжалигида) таълим йуналиши 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Times New Roman"/>
        <family val="1"/>
      </rPr>
      <t xml:space="preserve"> курс 2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ТЎПЛАГАН РЕЙТИНГ БАЛЛАРИ</t>
    </r>
  </si>
  <si>
    <t>Худойберганова М</t>
  </si>
  <si>
    <t>Инглиз тили,      Немис тили</t>
  </si>
  <si>
    <t>Эркаев Э</t>
  </si>
  <si>
    <t>Иш юритиш</t>
  </si>
  <si>
    <t>Холиёров У</t>
  </si>
  <si>
    <t>Кучаров Ж</t>
  </si>
  <si>
    <t>Молия ва кредит</t>
  </si>
  <si>
    <t>Ходжимухамедова Ш.</t>
  </si>
  <si>
    <t>Дадарбоев М</t>
  </si>
  <si>
    <t>РФТЭ</t>
  </si>
  <si>
    <t>Стратегик менежмент</t>
  </si>
  <si>
    <t>Рашидов Ж</t>
  </si>
  <si>
    <t>Шермухаммедов А</t>
  </si>
  <si>
    <t>СХ инновация менежменти</t>
  </si>
  <si>
    <t>Хужамкулова Х</t>
  </si>
  <si>
    <t>Ташкилий хулк</t>
  </si>
  <si>
    <t>Эконометрика</t>
  </si>
  <si>
    <t>Шодмонова Г</t>
  </si>
  <si>
    <t>ЖН-3</t>
  </si>
  <si>
    <t>ЖН-4</t>
  </si>
</sst>
</file>

<file path=xl/styles.xml><?xml version="1.0" encoding="utf-8"?>
<styleSheet xmlns="http://schemas.openxmlformats.org/spreadsheetml/2006/main">
  <numFmts count="21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Uzb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justify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textRotation="90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23" fillId="0" borderId="1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4" fillId="33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4" fillId="0" borderId="11" xfId="0" applyFont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12" fillId="0" borderId="17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>
      <alignment horizontal="center"/>
    </xf>
    <xf numFmtId="0" fontId="8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9" fillId="0" borderId="17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 vertical="top"/>
      <protection hidden="1"/>
    </xf>
    <xf numFmtId="0" fontId="12" fillId="0" borderId="17" xfId="0" applyFont="1" applyBorder="1" applyAlignment="1" applyProtection="1">
      <alignment horizontal="center" vertical="top"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12" fillId="0" borderId="17" xfId="0" applyFont="1" applyBorder="1" applyAlignment="1">
      <alignment horizontal="center" wrapText="1"/>
    </xf>
    <xf numFmtId="0" fontId="8" fillId="0" borderId="17" xfId="0" applyFont="1" applyBorder="1" applyAlignment="1" applyProtection="1">
      <alignment wrapText="1"/>
      <protection hidden="1"/>
    </xf>
    <xf numFmtId="0" fontId="3" fillId="0" borderId="17" xfId="0" applyFont="1" applyBorder="1" applyAlignment="1" applyProtection="1">
      <alignment horizontal="center" vertical="top" wrapText="1"/>
      <protection hidden="1"/>
    </xf>
    <xf numFmtId="0" fontId="3" fillId="0" borderId="17" xfId="0" applyFont="1" applyBorder="1" applyAlignment="1" applyProtection="1">
      <alignment vertical="top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10" fillId="0" borderId="17" xfId="0" applyFont="1" applyBorder="1" applyAlignment="1" applyProtection="1">
      <alignment horizontal="right" vertical="center" textRotation="90" wrapText="1"/>
      <protection hidden="1"/>
    </xf>
    <xf numFmtId="0" fontId="12" fillId="0" borderId="17" xfId="0" applyFont="1" applyBorder="1" applyAlignment="1">
      <alignment horizontal="center" vertical="center"/>
    </xf>
    <xf numFmtId="0" fontId="26" fillId="0" borderId="11" xfId="0" applyFont="1" applyBorder="1" applyAlignment="1" applyProtection="1">
      <alignment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9" fillId="0" borderId="18" xfId="0" applyFont="1" applyBorder="1" applyAlignment="1" applyProtection="1">
      <alignment/>
      <protection hidden="1"/>
    </xf>
    <xf numFmtId="0" fontId="9" fillId="0" borderId="15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textRotation="90"/>
      <protection hidden="1"/>
    </xf>
    <xf numFmtId="0" fontId="66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76" fontId="3" fillId="33" borderId="23" xfId="60" applyNumberFormat="1" applyFont="1" applyFill="1" applyBorder="1" applyAlignment="1" applyProtection="1">
      <alignment horizontal="center" vertical="center" textRotation="90" wrapText="1"/>
      <protection hidden="1"/>
    </xf>
    <xf numFmtId="176" fontId="3" fillId="33" borderId="24" xfId="60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25" xfId="0" applyFont="1" applyFill="1" applyBorder="1" applyAlignment="1" applyProtection="1">
      <alignment horizontal="center" textRotation="90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66" fillId="0" borderId="26" xfId="0" applyFont="1" applyBorder="1" applyAlignment="1">
      <alignment horizontal="center" vertical="center"/>
    </xf>
    <xf numFmtId="176" fontId="3" fillId="34" borderId="24" xfId="60" applyNumberFormat="1" applyFont="1" applyFill="1" applyBorder="1" applyAlignment="1" applyProtection="1">
      <alignment horizontal="center" vertical="center" textRotation="90" wrapText="1"/>
      <protection hidden="1"/>
    </xf>
    <xf numFmtId="176" fontId="3" fillId="34" borderId="27" xfId="60" applyNumberFormat="1" applyFont="1" applyFill="1" applyBorder="1" applyAlignment="1" applyProtection="1">
      <alignment horizontal="center" vertical="center" textRotation="90" wrapText="1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34" borderId="28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21" fillId="34" borderId="10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 textRotation="90"/>
      <protection hidden="1"/>
    </xf>
    <xf numFmtId="0" fontId="3" fillId="34" borderId="13" xfId="0" applyFont="1" applyFill="1" applyBorder="1" applyAlignment="1" applyProtection="1">
      <alignment horizontal="center" textRotation="90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textRotation="90"/>
      <protection hidden="1"/>
    </xf>
    <xf numFmtId="0" fontId="29" fillId="34" borderId="0" xfId="0" applyFont="1" applyFill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 hidden="1"/>
    </xf>
    <xf numFmtId="0" fontId="4" fillId="34" borderId="31" xfId="0" applyFont="1" applyFill="1" applyBorder="1" applyAlignment="1" applyProtection="1">
      <alignment horizontal="center" vertical="center"/>
      <protection hidden="1"/>
    </xf>
    <xf numFmtId="0" fontId="4" fillId="34" borderId="32" xfId="0" applyFont="1" applyFill="1" applyBorder="1" applyAlignment="1" applyProtection="1">
      <alignment horizontal="center" vertical="center"/>
      <protection hidden="1"/>
    </xf>
    <xf numFmtId="0" fontId="4" fillId="34" borderId="33" xfId="0" applyFont="1" applyFill="1" applyBorder="1" applyAlignment="1" applyProtection="1">
      <alignment horizontal="center" vertical="center"/>
      <protection hidden="1"/>
    </xf>
    <xf numFmtId="176" fontId="5" fillId="34" borderId="21" xfId="60" applyNumberFormat="1" applyFont="1" applyFill="1" applyBorder="1" applyAlignment="1" applyProtection="1">
      <alignment horizontal="center" vertical="center" wrapText="1"/>
      <protection hidden="1"/>
    </xf>
    <xf numFmtId="176" fontId="5" fillId="34" borderId="34" xfId="60" applyNumberFormat="1" applyFont="1" applyFill="1" applyBorder="1" applyAlignment="1" applyProtection="1">
      <alignment horizontal="center" vertical="center" wrapText="1"/>
      <protection hidden="1"/>
    </xf>
    <xf numFmtId="176" fontId="5" fillId="34" borderId="26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176" fontId="3" fillId="34" borderId="21" xfId="60" applyNumberFormat="1" applyFont="1" applyFill="1" applyBorder="1" applyAlignment="1" applyProtection="1">
      <alignment horizontal="center" vertical="center" wrapText="1"/>
      <protection hidden="1"/>
    </xf>
    <xf numFmtId="176" fontId="3" fillId="34" borderId="34" xfId="60" applyNumberFormat="1" applyFont="1" applyFill="1" applyBorder="1" applyAlignment="1" applyProtection="1">
      <alignment horizontal="center" vertical="center" wrapText="1"/>
      <protection hidden="1"/>
    </xf>
    <xf numFmtId="176" fontId="3" fillId="34" borderId="26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/>
      <protection hidden="1"/>
    </xf>
    <xf numFmtId="0" fontId="4" fillId="33" borderId="38" xfId="0" applyFont="1" applyFill="1" applyBorder="1" applyAlignment="1" applyProtection="1">
      <alignment horizontal="center" vertical="center"/>
      <protection hidden="1"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4" fillId="34" borderId="37" xfId="0" applyFont="1" applyFill="1" applyBorder="1" applyAlignment="1" applyProtection="1">
      <alignment horizontal="center" vertical="center"/>
      <protection hidden="1"/>
    </xf>
    <xf numFmtId="0" fontId="4" fillId="34" borderId="38" xfId="0" applyFont="1" applyFill="1" applyBorder="1" applyAlignment="1" applyProtection="1">
      <alignment horizontal="center" vertical="center"/>
      <protection hidden="1"/>
    </xf>
    <xf numFmtId="0" fontId="4" fillId="34" borderId="39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176" fontId="5" fillId="34" borderId="31" xfId="60" applyNumberFormat="1" applyFont="1" applyFill="1" applyBorder="1" applyAlignment="1" applyProtection="1">
      <alignment horizontal="center" vertical="center" wrapText="1"/>
      <protection hidden="1"/>
    </xf>
    <xf numFmtId="176" fontId="5" fillId="34" borderId="32" xfId="60" applyNumberFormat="1" applyFont="1" applyFill="1" applyBorder="1" applyAlignment="1" applyProtection="1">
      <alignment horizontal="center" vertical="center" wrapText="1"/>
      <protection hidden="1"/>
    </xf>
    <xf numFmtId="176" fontId="5" fillId="34" borderId="33" xfId="6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41" xfId="0" applyFont="1" applyBorder="1" applyAlignment="1" applyProtection="1">
      <alignment horizontal="center" vertical="top"/>
      <protection hidden="1"/>
    </xf>
    <xf numFmtId="0" fontId="25" fillId="0" borderId="14" xfId="0" applyFont="1" applyBorder="1" applyAlignment="1" applyProtection="1">
      <alignment horizontal="left" vertical="center" wrapText="1"/>
      <protection hidden="1"/>
    </xf>
    <xf numFmtId="0" fontId="25" fillId="0" borderId="30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 wrapText="1"/>
      <protection hidden="1"/>
    </xf>
    <xf numFmtId="0" fontId="12" fillId="0" borderId="17" xfId="0" applyFont="1" applyBorder="1" applyAlignment="1">
      <alignment horizontal="center"/>
    </xf>
    <xf numFmtId="0" fontId="14" fillId="0" borderId="0" xfId="0" applyFont="1" applyAlignment="1" applyProtection="1">
      <alignment horizontal="center" vertical="top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top"/>
      <protection hidden="1"/>
    </xf>
    <xf numFmtId="0" fontId="17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12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 textRotation="90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43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47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696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29432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14775" y="30003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52925" y="328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086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7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8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8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pic>
      <xdr:nvPicPr>
        <xdr:cNvPr id="8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8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pic>
      <xdr:nvPicPr>
        <xdr:cNvPr id="9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5020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81977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53225" y="13239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719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24300" y="29622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38600" y="2867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05300" y="29337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J26"/>
  <sheetViews>
    <sheetView tabSelected="1" view="pageLayout" zoomScale="70" zoomScaleNormal="85" zoomScaleSheetLayoutView="70" zoomScalePageLayoutView="70" workbookViewId="0" topLeftCell="A15">
      <selection activeCell="S20" sqref="S20"/>
    </sheetView>
  </sheetViews>
  <sheetFormatPr defaultColWidth="9.140625" defaultRowHeight="12.75"/>
  <cols>
    <col min="1" max="1" width="3.57421875" style="136" bestFit="1" customWidth="1"/>
    <col min="2" max="2" width="38.8515625" style="136" customWidth="1"/>
    <col min="3" max="3" width="9.8515625" style="136" customWidth="1"/>
    <col min="4" max="5" width="7.00390625" style="136" customWidth="1"/>
    <col min="6" max="11" width="7.00390625" style="135" customWidth="1"/>
    <col min="12" max="15" width="7.00390625" style="132" customWidth="1"/>
    <col min="16" max="35" width="7.00390625" style="135" customWidth="1"/>
    <col min="36" max="36" width="9.140625" style="135" customWidth="1"/>
    <col min="37" max="16384" width="9.140625" style="136" customWidth="1"/>
  </cols>
  <sheetData>
    <row r="1" spans="1:36" s="133" customFormat="1" ht="68.25" customHeight="1">
      <c r="A1" s="145" t="s">
        <v>145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32"/>
    </row>
    <row r="2" spans="1:36" s="134" customFormat="1" ht="7.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32"/>
    </row>
    <row r="3" spans="1:35" ht="13.5" customHeight="1" thickBot="1">
      <c r="A3" s="155" t="s">
        <v>0</v>
      </c>
      <c r="B3" s="155" t="s">
        <v>41</v>
      </c>
      <c r="C3" s="64"/>
      <c r="D3" s="169" t="s">
        <v>143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3.5" customHeight="1" thickBot="1">
      <c r="A4" s="156"/>
      <c r="B4" s="156"/>
      <c r="C4" s="162" t="s">
        <v>33</v>
      </c>
      <c r="D4" s="163"/>
      <c r="E4" s="164"/>
      <c r="F4" s="164"/>
      <c r="G4" s="165"/>
      <c r="H4" s="166"/>
      <c r="I4" s="167"/>
      <c r="J4" s="167"/>
      <c r="K4" s="168"/>
      <c r="L4" s="157"/>
      <c r="M4" s="157"/>
      <c r="N4" s="157"/>
      <c r="O4" s="158"/>
      <c r="P4" s="149"/>
      <c r="Q4" s="150"/>
      <c r="R4" s="150"/>
      <c r="S4" s="151"/>
      <c r="T4" s="149"/>
      <c r="U4" s="150"/>
      <c r="V4" s="150"/>
      <c r="W4" s="151"/>
      <c r="X4" s="149"/>
      <c r="Y4" s="150"/>
      <c r="Z4" s="150"/>
      <c r="AA4" s="151"/>
      <c r="AB4" s="149"/>
      <c r="AC4" s="150"/>
      <c r="AD4" s="150"/>
      <c r="AE4" s="151"/>
      <c r="AF4" s="149"/>
      <c r="AG4" s="150"/>
      <c r="AH4" s="150"/>
      <c r="AI4" s="151"/>
    </row>
    <row r="5" spans="1:36" s="138" customFormat="1" ht="43.5" customHeight="1">
      <c r="A5" s="156"/>
      <c r="B5" s="156"/>
      <c r="C5" s="162"/>
      <c r="D5" s="152" t="s">
        <v>147</v>
      </c>
      <c r="E5" s="153"/>
      <c r="F5" s="153"/>
      <c r="G5" s="154"/>
      <c r="H5" s="152" t="s">
        <v>149</v>
      </c>
      <c r="I5" s="153"/>
      <c r="J5" s="153"/>
      <c r="K5" s="154"/>
      <c r="L5" s="171" t="s">
        <v>152</v>
      </c>
      <c r="M5" s="172"/>
      <c r="N5" s="172"/>
      <c r="O5" s="173"/>
      <c r="P5" s="152" t="s">
        <v>155</v>
      </c>
      <c r="Q5" s="153"/>
      <c r="R5" s="153"/>
      <c r="S5" s="154"/>
      <c r="T5" s="152" t="s">
        <v>156</v>
      </c>
      <c r="U5" s="153"/>
      <c r="V5" s="153"/>
      <c r="W5" s="154"/>
      <c r="X5" s="152" t="s">
        <v>159</v>
      </c>
      <c r="Y5" s="153"/>
      <c r="Z5" s="153"/>
      <c r="AA5" s="154"/>
      <c r="AB5" s="152" t="s">
        <v>161</v>
      </c>
      <c r="AC5" s="153"/>
      <c r="AD5" s="153"/>
      <c r="AE5" s="154"/>
      <c r="AF5" s="152" t="s">
        <v>162</v>
      </c>
      <c r="AG5" s="153"/>
      <c r="AH5" s="153"/>
      <c r="AI5" s="154"/>
      <c r="AJ5" s="137"/>
    </row>
    <row r="6" spans="1:36" s="138" customFormat="1" ht="35.25" customHeight="1">
      <c r="A6" s="156"/>
      <c r="B6" s="156"/>
      <c r="C6" s="162"/>
      <c r="D6" s="159" t="s">
        <v>146</v>
      </c>
      <c r="E6" s="160"/>
      <c r="F6" s="160"/>
      <c r="G6" s="161"/>
      <c r="H6" s="159" t="s">
        <v>150</v>
      </c>
      <c r="I6" s="160"/>
      <c r="J6" s="160"/>
      <c r="K6" s="161"/>
      <c r="L6" s="159" t="s">
        <v>153</v>
      </c>
      <c r="M6" s="160"/>
      <c r="N6" s="160"/>
      <c r="O6" s="161"/>
      <c r="P6" s="159" t="s">
        <v>150</v>
      </c>
      <c r="Q6" s="160"/>
      <c r="R6" s="160"/>
      <c r="S6" s="161"/>
      <c r="T6" s="159" t="s">
        <v>157</v>
      </c>
      <c r="U6" s="160"/>
      <c r="V6" s="160"/>
      <c r="W6" s="161"/>
      <c r="X6" s="159" t="s">
        <v>160</v>
      </c>
      <c r="Y6" s="160"/>
      <c r="Z6" s="160"/>
      <c r="AA6" s="161"/>
      <c r="AB6" s="159" t="s">
        <v>157</v>
      </c>
      <c r="AC6" s="160"/>
      <c r="AD6" s="160"/>
      <c r="AE6" s="161"/>
      <c r="AF6" s="159" t="s">
        <v>163</v>
      </c>
      <c r="AG6" s="160"/>
      <c r="AH6" s="160"/>
      <c r="AI6" s="161"/>
      <c r="AJ6" s="137"/>
    </row>
    <row r="7" spans="1:35" ht="24" customHeight="1">
      <c r="A7" s="156"/>
      <c r="B7" s="156"/>
      <c r="C7" s="162"/>
      <c r="D7" s="159" t="s">
        <v>148</v>
      </c>
      <c r="E7" s="160"/>
      <c r="F7" s="160"/>
      <c r="G7" s="161"/>
      <c r="H7" s="159" t="s">
        <v>151</v>
      </c>
      <c r="I7" s="160"/>
      <c r="J7" s="160"/>
      <c r="K7" s="161"/>
      <c r="L7" s="159" t="s">
        <v>154</v>
      </c>
      <c r="M7" s="160"/>
      <c r="N7" s="160"/>
      <c r="O7" s="161"/>
      <c r="P7" s="159" t="s">
        <v>111</v>
      </c>
      <c r="Q7" s="160"/>
      <c r="R7" s="160"/>
      <c r="S7" s="161"/>
      <c r="T7" s="159" t="s">
        <v>158</v>
      </c>
      <c r="U7" s="160"/>
      <c r="V7" s="160"/>
      <c r="W7" s="161"/>
      <c r="X7" s="159" t="s">
        <v>111</v>
      </c>
      <c r="Y7" s="160"/>
      <c r="Z7" s="160"/>
      <c r="AA7" s="161"/>
      <c r="AB7" s="159" t="s">
        <v>157</v>
      </c>
      <c r="AC7" s="160"/>
      <c r="AD7" s="160"/>
      <c r="AE7" s="161"/>
      <c r="AF7" s="159" t="s">
        <v>163</v>
      </c>
      <c r="AG7" s="160"/>
      <c r="AH7" s="160"/>
      <c r="AI7" s="161"/>
    </row>
    <row r="8" spans="1:35" ht="42" customHeight="1" thickBot="1">
      <c r="A8" s="156"/>
      <c r="B8" s="156"/>
      <c r="C8" s="162"/>
      <c r="D8" s="106" t="s">
        <v>2</v>
      </c>
      <c r="E8" s="107" t="s">
        <v>4</v>
      </c>
      <c r="F8" s="116" t="s">
        <v>34</v>
      </c>
      <c r="G8" s="117" t="s">
        <v>4</v>
      </c>
      <c r="H8" s="106" t="s">
        <v>2</v>
      </c>
      <c r="I8" s="107" t="s">
        <v>4</v>
      </c>
      <c r="J8" s="116" t="s">
        <v>34</v>
      </c>
      <c r="K8" s="117" t="s">
        <v>4</v>
      </c>
      <c r="L8" s="106" t="s">
        <v>2</v>
      </c>
      <c r="M8" s="107" t="s">
        <v>4</v>
      </c>
      <c r="N8" s="116" t="s">
        <v>34</v>
      </c>
      <c r="O8" s="117" t="s">
        <v>4</v>
      </c>
      <c r="P8" s="106" t="s">
        <v>2</v>
      </c>
      <c r="Q8" s="107" t="s">
        <v>4</v>
      </c>
      <c r="R8" s="116" t="s">
        <v>34</v>
      </c>
      <c r="S8" s="117" t="s">
        <v>4</v>
      </c>
      <c r="T8" s="106" t="s">
        <v>2</v>
      </c>
      <c r="U8" s="107" t="s">
        <v>4</v>
      </c>
      <c r="V8" s="116" t="s">
        <v>34</v>
      </c>
      <c r="W8" s="117" t="s">
        <v>4</v>
      </c>
      <c r="X8" s="106" t="s">
        <v>2</v>
      </c>
      <c r="Y8" s="107" t="s">
        <v>4</v>
      </c>
      <c r="Z8" s="116" t="s">
        <v>34</v>
      </c>
      <c r="AA8" s="117" t="s">
        <v>4</v>
      </c>
      <c r="AB8" s="106" t="s">
        <v>2</v>
      </c>
      <c r="AC8" s="107" t="s">
        <v>4</v>
      </c>
      <c r="AD8" s="116" t="s">
        <v>34</v>
      </c>
      <c r="AE8" s="117" t="s">
        <v>4</v>
      </c>
      <c r="AF8" s="106" t="s">
        <v>2</v>
      </c>
      <c r="AG8" s="107" t="s">
        <v>4</v>
      </c>
      <c r="AH8" s="116" t="s">
        <v>34</v>
      </c>
      <c r="AI8" s="117" t="s">
        <v>4</v>
      </c>
    </row>
    <row r="9" spans="1:35" ht="47.25" customHeight="1">
      <c r="A9" s="143">
        <v>1</v>
      </c>
      <c r="B9" s="99" t="s">
        <v>85</v>
      </c>
      <c r="C9" s="104" t="s">
        <v>97</v>
      </c>
      <c r="D9" s="65">
        <v>16</v>
      </c>
      <c r="E9" s="32"/>
      <c r="F9" s="118">
        <v>16</v>
      </c>
      <c r="G9" s="119"/>
      <c r="H9" s="120">
        <v>12</v>
      </c>
      <c r="I9" s="118"/>
      <c r="J9" s="118">
        <v>12</v>
      </c>
      <c r="K9" s="119">
        <v>2</v>
      </c>
      <c r="L9" s="120">
        <v>14</v>
      </c>
      <c r="M9" s="121"/>
      <c r="N9" s="118">
        <v>11</v>
      </c>
      <c r="O9" s="119">
        <v>3</v>
      </c>
      <c r="P9" s="120">
        <v>11</v>
      </c>
      <c r="Q9" s="118"/>
      <c r="R9" s="118">
        <v>13</v>
      </c>
      <c r="S9" s="119">
        <v>2</v>
      </c>
      <c r="T9" s="120">
        <v>5</v>
      </c>
      <c r="U9" s="121">
        <v>6</v>
      </c>
      <c r="V9" s="118">
        <v>10</v>
      </c>
      <c r="W9" s="119"/>
      <c r="X9" s="120">
        <v>11</v>
      </c>
      <c r="Y9" s="121"/>
      <c r="Z9" s="118">
        <v>12</v>
      </c>
      <c r="AA9" s="119"/>
      <c r="AB9" s="120">
        <v>11</v>
      </c>
      <c r="AC9" s="121"/>
      <c r="AD9" s="118">
        <v>10</v>
      </c>
      <c r="AE9" s="119"/>
      <c r="AF9" s="120">
        <v>10</v>
      </c>
      <c r="AG9" s="118">
        <v>2</v>
      </c>
      <c r="AH9" s="118">
        <v>10</v>
      </c>
      <c r="AI9" s="119">
        <v>4</v>
      </c>
    </row>
    <row r="10" spans="1:35" ht="47.25" customHeight="1">
      <c r="A10" s="143">
        <v>2</v>
      </c>
      <c r="B10" s="100" t="s">
        <v>86</v>
      </c>
      <c r="C10" s="104" t="s">
        <v>98</v>
      </c>
      <c r="D10" s="65">
        <v>18</v>
      </c>
      <c r="E10" s="27"/>
      <c r="F10" s="122">
        <v>18</v>
      </c>
      <c r="G10" s="123"/>
      <c r="H10" s="120">
        <v>16</v>
      </c>
      <c r="I10" s="124"/>
      <c r="J10" s="118">
        <v>14</v>
      </c>
      <c r="K10" s="123">
        <v>2</v>
      </c>
      <c r="L10" s="120">
        <v>17</v>
      </c>
      <c r="M10" s="124"/>
      <c r="N10" s="122">
        <v>14</v>
      </c>
      <c r="O10" s="123">
        <v>2</v>
      </c>
      <c r="P10" s="125">
        <v>13</v>
      </c>
      <c r="Q10" s="124"/>
      <c r="R10" s="122">
        <v>13</v>
      </c>
      <c r="S10" s="123">
        <v>4</v>
      </c>
      <c r="T10" s="120">
        <v>18</v>
      </c>
      <c r="U10" s="124"/>
      <c r="V10" s="122">
        <v>15</v>
      </c>
      <c r="W10" s="123"/>
      <c r="X10" s="125">
        <v>17</v>
      </c>
      <c r="Y10" s="124"/>
      <c r="Z10" s="122">
        <v>17</v>
      </c>
      <c r="AA10" s="123"/>
      <c r="AB10" s="125">
        <v>14</v>
      </c>
      <c r="AC10" s="122">
        <v>2</v>
      </c>
      <c r="AD10" s="122">
        <v>14</v>
      </c>
      <c r="AE10" s="123">
        <v>1</v>
      </c>
      <c r="AF10" s="120">
        <v>10</v>
      </c>
      <c r="AG10" s="124">
        <v>7</v>
      </c>
      <c r="AH10" s="118">
        <v>17</v>
      </c>
      <c r="AI10" s="123"/>
    </row>
    <row r="11" spans="1:35" ht="47.25" customHeight="1">
      <c r="A11" s="143">
        <v>3</v>
      </c>
      <c r="B11" s="100" t="s">
        <v>87</v>
      </c>
      <c r="C11" s="104" t="s">
        <v>99</v>
      </c>
      <c r="D11" s="65">
        <v>16</v>
      </c>
      <c r="E11" s="27"/>
      <c r="F11" s="122">
        <v>16</v>
      </c>
      <c r="G11" s="123"/>
      <c r="H11" s="120">
        <v>15</v>
      </c>
      <c r="I11" s="122"/>
      <c r="J11" s="118">
        <v>16</v>
      </c>
      <c r="K11" s="123"/>
      <c r="L11" s="125">
        <v>17</v>
      </c>
      <c r="M11" s="124"/>
      <c r="N11" s="122">
        <v>14</v>
      </c>
      <c r="O11" s="123">
        <v>2</v>
      </c>
      <c r="P11" s="125">
        <v>17</v>
      </c>
      <c r="Q11" s="124"/>
      <c r="R11" s="122">
        <v>17</v>
      </c>
      <c r="S11" s="123"/>
      <c r="T11" s="120">
        <v>16</v>
      </c>
      <c r="U11" s="124"/>
      <c r="V11" s="122">
        <v>10</v>
      </c>
      <c r="W11" s="123">
        <v>4</v>
      </c>
      <c r="X11" s="125">
        <v>17</v>
      </c>
      <c r="Y11" s="124"/>
      <c r="Z11" s="122">
        <v>16</v>
      </c>
      <c r="AA11" s="123"/>
      <c r="AB11" s="125">
        <v>12</v>
      </c>
      <c r="AC11" s="122">
        <v>3</v>
      </c>
      <c r="AD11" s="122">
        <v>14</v>
      </c>
      <c r="AE11" s="123">
        <v>1</v>
      </c>
      <c r="AF11" s="120">
        <v>10</v>
      </c>
      <c r="AG11" s="124">
        <v>8</v>
      </c>
      <c r="AH11" s="118">
        <v>17</v>
      </c>
      <c r="AI11" s="123"/>
    </row>
    <row r="12" spans="1:35" ht="47.25" customHeight="1">
      <c r="A12" s="143">
        <v>4</v>
      </c>
      <c r="B12" s="100" t="s">
        <v>88</v>
      </c>
      <c r="C12" s="104" t="s">
        <v>100</v>
      </c>
      <c r="D12" s="65">
        <v>16</v>
      </c>
      <c r="E12" s="27"/>
      <c r="F12" s="122">
        <v>16</v>
      </c>
      <c r="G12" s="123"/>
      <c r="H12" s="120">
        <v>15</v>
      </c>
      <c r="I12" s="124"/>
      <c r="J12" s="118">
        <v>16</v>
      </c>
      <c r="K12" s="123"/>
      <c r="L12" s="125">
        <v>17</v>
      </c>
      <c r="M12" s="124"/>
      <c r="N12" s="122">
        <v>14</v>
      </c>
      <c r="O12" s="123">
        <v>2</v>
      </c>
      <c r="P12" s="125">
        <v>13</v>
      </c>
      <c r="Q12" s="124"/>
      <c r="R12" s="122">
        <v>13</v>
      </c>
      <c r="S12" s="123">
        <v>3</v>
      </c>
      <c r="T12" s="120">
        <v>18</v>
      </c>
      <c r="U12" s="124"/>
      <c r="V12" s="122">
        <v>14</v>
      </c>
      <c r="W12" s="123"/>
      <c r="X12" s="125">
        <v>17</v>
      </c>
      <c r="Y12" s="124"/>
      <c r="Z12" s="122">
        <v>16</v>
      </c>
      <c r="AA12" s="123"/>
      <c r="AB12" s="125">
        <v>16</v>
      </c>
      <c r="AC12" s="122"/>
      <c r="AD12" s="122">
        <v>14</v>
      </c>
      <c r="AE12" s="123">
        <v>1</v>
      </c>
      <c r="AF12" s="120">
        <v>10</v>
      </c>
      <c r="AG12" s="124">
        <v>7</v>
      </c>
      <c r="AH12" s="118">
        <v>17</v>
      </c>
      <c r="AI12" s="123"/>
    </row>
    <row r="13" spans="1:35" ht="47.25" customHeight="1">
      <c r="A13" s="143">
        <v>5</v>
      </c>
      <c r="B13" s="100" t="s">
        <v>89</v>
      </c>
      <c r="C13" s="104" t="s">
        <v>101</v>
      </c>
      <c r="D13" s="65">
        <v>14</v>
      </c>
      <c r="E13" s="27"/>
      <c r="F13" s="122">
        <v>14</v>
      </c>
      <c r="G13" s="123"/>
      <c r="H13" s="120">
        <v>15</v>
      </c>
      <c r="I13" s="122"/>
      <c r="J13" s="118">
        <v>15</v>
      </c>
      <c r="K13" s="123"/>
      <c r="L13" s="125">
        <v>15</v>
      </c>
      <c r="M13" s="124"/>
      <c r="N13" s="122">
        <v>12</v>
      </c>
      <c r="O13" s="123">
        <v>2</v>
      </c>
      <c r="P13" s="125">
        <v>9</v>
      </c>
      <c r="Q13" s="124"/>
      <c r="R13" s="122">
        <v>9</v>
      </c>
      <c r="S13" s="123">
        <v>6</v>
      </c>
      <c r="T13" s="120">
        <v>15</v>
      </c>
      <c r="U13" s="124"/>
      <c r="V13" s="122">
        <v>10</v>
      </c>
      <c r="W13" s="123">
        <v>3</v>
      </c>
      <c r="X13" s="125">
        <v>11</v>
      </c>
      <c r="Y13" s="124"/>
      <c r="Z13" s="122">
        <v>14</v>
      </c>
      <c r="AA13" s="123"/>
      <c r="AB13" s="125">
        <v>13</v>
      </c>
      <c r="AC13" s="122"/>
      <c r="AD13" s="122">
        <v>10</v>
      </c>
      <c r="AE13" s="123">
        <v>3</v>
      </c>
      <c r="AF13" s="120">
        <v>10</v>
      </c>
      <c r="AG13" s="124">
        <v>4</v>
      </c>
      <c r="AH13" s="118">
        <v>10</v>
      </c>
      <c r="AI13" s="123">
        <v>3</v>
      </c>
    </row>
    <row r="14" spans="1:35" ht="47.25" customHeight="1">
      <c r="A14" s="143">
        <v>6</v>
      </c>
      <c r="B14" s="100" t="s">
        <v>90</v>
      </c>
      <c r="C14" s="104" t="s">
        <v>108</v>
      </c>
      <c r="D14" s="65">
        <v>14</v>
      </c>
      <c r="E14" s="27">
        <v>1</v>
      </c>
      <c r="F14" s="122">
        <v>14</v>
      </c>
      <c r="G14" s="123">
        <v>1</v>
      </c>
      <c r="H14" s="120">
        <v>16</v>
      </c>
      <c r="I14" s="122"/>
      <c r="J14" s="118">
        <v>15</v>
      </c>
      <c r="K14" s="123">
        <v>1</v>
      </c>
      <c r="L14" s="125">
        <v>16</v>
      </c>
      <c r="M14" s="124"/>
      <c r="N14" s="122">
        <v>14</v>
      </c>
      <c r="O14" s="123">
        <v>3</v>
      </c>
      <c r="P14" s="125">
        <v>15</v>
      </c>
      <c r="Q14" s="124"/>
      <c r="R14" s="122">
        <v>15</v>
      </c>
      <c r="S14" s="123">
        <v>1</v>
      </c>
      <c r="T14" s="120">
        <v>16</v>
      </c>
      <c r="U14" s="124"/>
      <c r="V14" s="122">
        <v>12</v>
      </c>
      <c r="W14" s="123">
        <v>3</v>
      </c>
      <c r="X14" s="125">
        <v>16</v>
      </c>
      <c r="Y14" s="124"/>
      <c r="Z14" s="122">
        <v>17</v>
      </c>
      <c r="AA14" s="123"/>
      <c r="AB14" s="125">
        <v>14</v>
      </c>
      <c r="AC14" s="122">
        <v>1</v>
      </c>
      <c r="AD14" s="122">
        <v>13</v>
      </c>
      <c r="AE14" s="123">
        <v>2</v>
      </c>
      <c r="AF14" s="120">
        <v>10</v>
      </c>
      <c r="AG14" s="124">
        <v>6</v>
      </c>
      <c r="AH14" s="118">
        <v>15</v>
      </c>
      <c r="AI14" s="123"/>
    </row>
    <row r="15" spans="1:35" ht="47.25" customHeight="1">
      <c r="A15" s="143">
        <v>7</v>
      </c>
      <c r="B15" s="100" t="s">
        <v>91</v>
      </c>
      <c r="C15" s="104" t="s">
        <v>102</v>
      </c>
      <c r="D15" s="65">
        <v>18</v>
      </c>
      <c r="E15" s="27"/>
      <c r="F15" s="122">
        <v>18</v>
      </c>
      <c r="G15" s="123"/>
      <c r="H15" s="120">
        <v>15</v>
      </c>
      <c r="I15" s="122"/>
      <c r="J15" s="118">
        <v>15</v>
      </c>
      <c r="K15" s="123">
        <v>1</v>
      </c>
      <c r="L15" s="125">
        <v>17</v>
      </c>
      <c r="M15" s="124"/>
      <c r="N15" s="122">
        <v>14</v>
      </c>
      <c r="O15" s="123">
        <v>2</v>
      </c>
      <c r="P15" s="125">
        <v>16</v>
      </c>
      <c r="Q15" s="124"/>
      <c r="R15" s="122">
        <v>15</v>
      </c>
      <c r="S15" s="123">
        <v>1</v>
      </c>
      <c r="T15" s="120">
        <v>17</v>
      </c>
      <c r="U15" s="124"/>
      <c r="V15" s="122">
        <v>14</v>
      </c>
      <c r="W15" s="123"/>
      <c r="X15" s="125">
        <v>16</v>
      </c>
      <c r="Y15" s="124"/>
      <c r="Z15" s="122">
        <v>17</v>
      </c>
      <c r="AA15" s="123"/>
      <c r="AB15" s="125">
        <v>16</v>
      </c>
      <c r="AC15" s="122"/>
      <c r="AD15" s="122">
        <v>14</v>
      </c>
      <c r="AE15" s="123"/>
      <c r="AF15" s="120">
        <v>10</v>
      </c>
      <c r="AG15" s="124">
        <v>7</v>
      </c>
      <c r="AH15" s="118">
        <v>16</v>
      </c>
      <c r="AI15" s="123"/>
    </row>
    <row r="16" spans="1:35" ht="47.25" customHeight="1">
      <c r="A16" s="143">
        <v>8</v>
      </c>
      <c r="B16" s="100" t="s">
        <v>92</v>
      </c>
      <c r="C16" s="104" t="s">
        <v>103</v>
      </c>
      <c r="D16" s="65">
        <v>15</v>
      </c>
      <c r="E16" s="27"/>
      <c r="F16" s="122">
        <v>15</v>
      </c>
      <c r="G16" s="123"/>
      <c r="H16" s="120">
        <v>16</v>
      </c>
      <c r="I16" s="122"/>
      <c r="J16" s="118">
        <v>14</v>
      </c>
      <c r="K16" s="123">
        <v>2</v>
      </c>
      <c r="L16" s="125">
        <v>17</v>
      </c>
      <c r="M16" s="124"/>
      <c r="N16" s="122">
        <v>12</v>
      </c>
      <c r="O16" s="123">
        <v>2</v>
      </c>
      <c r="P16" s="125">
        <v>14</v>
      </c>
      <c r="Q16" s="124"/>
      <c r="R16" s="122">
        <v>13</v>
      </c>
      <c r="S16" s="123">
        <v>3</v>
      </c>
      <c r="T16" s="120">
        <v>16</v>
      </c>
      <c r="U16" s="124">
        <v>2</v>
      </c>
      <c r="V16" s="122">
        <v>15</v>
      </c>
      <c r="W16" s="123"/>
      <c r="X16" s="125">
        <v>17</v>
      </c>
      <c r="Y16" s="124">
        <v>1</v>
      </c>
      <c r="Z16" s="122">
        <v>17</v>
      </c>
      <c r="AA16" s="123"/>
      <c r="AB16" s="125">
        <v>14</v>
      </c>
      <c r="AC16" s="122">
        <v>2</v>
      </c>
      <c r="AD16" s="122">
        <v>10</v>
      </c>
      <c r="AE16" s="123">
        <v>4</v>
      </c>
      <c r="AF16" s="120">
        <v>10</v>
      </c>
      <c r="AG16" s="124">
        <v>7</v>
      </c>
      <c r="AH16" s="118">
        <v>16</v>
      </c>
      <c r="AI16" s="123"/>
    </row>
    <row r="17" spans="1:35" ht="47.25" customHeight="1">
      <c r="A17" s="143">
        <v>9</v>
      </c>
      <c r="B17" s="100" t="s">
        <v>93</v>
      </c>
      <c r="C17" s="104" t="s">
        <v>104</v>
      </c>
      <c r="D17" s="65">
        <v>10</v>
      </c>
      <c r="E17" s="27"/>
      <c r="F17" s="122">
        <v>10</v>
      </c>
      <c r="G17" s="123"/>
      <c r="H17" s="120">
        <v>16</v>
      </c>
      <c r="I17" s="122"/>
      <c r="J17" s="118">
        <v>10</v>
      </c>
      <c r="K17" s="123">
        <v>5</v>
      </c>
      <c r="L17" s="125">
        <v>15</v>
      </c>
      <c r="M17" s="124">
        <v>1</v>
      </c>
      <c r="N17" s="122">
        <v>13</v>
      </c>
      <c r="O17" s="123"/>
      <c r="P17" s="125">
        <v>8</v>
      </c>
      <c r="Q17" s="124"/>
      <c r="R17" s="122">
        <v>10</v>
      </c>
      <c r="S17" s="123">
        <v>5</v>
      </c>
      <c r="T17" s="120">
        <v>14</v>
      </c>
      <c r="U17" s="124"/>
      <c r="V17" s="122">
        <v>10</v>
      </c>
      <c r="W17" s="123">
        <v>1</v>
      </c>
      <c r="X17" s="125">
        <v>16</v>
      </c>
      <c r="Y17" s="124"/>
      <c r="Z17" s="122">
        <v>15</v>
      </c>
      <c r="AA17" s="123"/>
      <c r="AB17" s="125">
        <v>8</v>
      </c>
      <c r="AC17" s="122">
        <v>3</v>
      </c>
      <c r="AD17" s="122">
        <v>10</v>
      </c>
      <c r="AE17" s="123"/>
      <c r="AF17" s="120">
        <v>15</v>
      </c>
      <c r="AG17" s="124"/>
      <c r="AH17" s="118">
        <v>15</v>
      </c>
      <c r="AI17" s="123"/>
    </row>
    <row r="18" spans="1:35" ht="47.25" customHeight="1">
      <c r="A18" s="143">
        <v>10</v>
      </c>
      <c r="B18" s="100" t="s">
        <v>110</v>
      </c>
      <c r="C18" s="104" t="s">
        <v>105</v>
      </c>
      <c r="D18" s="65">
        <v>17</v>
      </c>
      <c r="E18" s="27"/>
      <c r="F18" s="122">
        <v>17</v>
      </c>
      <c r="G18" s="123"/>
      <c r="H18" s="120">
        <v>16</v>
      </c>
      <c r="I18" s="122"/>
      <c r="J18" s="118">
        <v>16</v>
      </c>
      <c r="K18" s="123"/>
      <c r="L18" s="125">
        <v>18</v>
      </c>
      <c r="M18" s="124"/>
      <c r="N18" s="122">
        <v>15</v>
      </c>
      <c r="O18" s="123"/>
      <c r="P18" s="125">
        <v>15</v>
      </c>
      <c r="Q18" s="124"/>
      <c r="R18" s="122">
        <v>16</v>
      </c>
      <c r="S18" s="123"/>
      <c r="T18" s="120">
        <v>17</v>
      </c>
      <c r="U18" s="124"/>
      <c r="V18" s="122">
        <v>14</v>
      </c>
      <c r="W18" s="123">
        <v>1</v>
      </c>
      <c r="X18" s="125">
        <v>17</v>
      </c>
      <c r="Y18" s="124">
        <v>1</v>
      </c>
      <c r="Z18" s="122">
        <v>17</v>
      </c>
      <c r="AA18" s="123"/>
      <c r="AB18" s="125">
        <v>16</v>
      </c>
      <c r="AC18" s="122"/>
      <c r="AD18" s="122">
        <v>14</v>
      </c>
      <c r="AE18" s="123">
        <v>1</v>
      </c>
      <c r="AF18" s="120">
        <v>10</v>
      </c>
      <c r="AG18" s="124">
        <v>8</v>
      </c>
      <c r="AH18" s="118">
        <v>17</v>
      </c>
      <c r="AI18" s="123"/>
    </row>
    <row r="19" spans="1:35" ht="47.25" customHeight="1">
      <c r="A19" s="143">
        <v>11</v>
      </c>
      <c r="B19" s="100" t="s">
        <v>94</v>
      </c>
      <c r="C19" s="104" t="s">
        <v>107</v>
      </c>
      <c r="D19" s="65">
        <v>16</v>
      </c>
      <c r="E19" s="27"/>
      <c r="F19" s="122">
        <v>16</v>
      </c>
      <c r="G19" s="123">
        <v>1</v>
      </c>
      <c r="H19" s="120">
        <v>16</v>
      </c>
      <c r="I19" s="122"/>
      <c r="J19" s="118">
        <v>16</v>
      </c>
      <c r="K19" s="123"/>
      <c r="L19" s="125">
        <v>16</v>
      </c>
      <c r="M19" s="124"/>
      <c r="N19" s="122">
        <v>13</v>
      </c>
      <c r="O19" s="123">
        <v>3</v>
      </c>
      <c r="P19" s="125">
        <v>15</v>
      </c>
      <c r="Q19" s="124"/>
      <c r="R19" s="122">
        <v>16</v>
      </c>
      <c r="S19" s="123"/>
      <c r="T19" s="120">
        <v>18</v>
      </c>
      <c r="U19" s="124"/>
      <c r="V19" s="122">
        <v>15</v>
      </c>
      <c r="W19" s="123"/>
      <c r="X19" s="125">
        <v>17</v>
      </c>
      <c r="Y19" s="124">
        <v>1</v>
      </c>
      <c r="Z19" s="122">
        <v>17</v>
      </c>
      <c r="AA19" s="123"/>
      <c r="AB19" s="125">
        <v>16</v>
      </c>
      <c r="AC19" s="122"/>
      <c r="AD19" s="122">
        <v>13</v>
      </c>
      <c r="AE19" s="123">
        <v>2</v>
      </c>
      <c r="AF19" s="120">
        <v>10</v>
      </c>
      <c r="AG19" s="124">
        <v>7</v>
      </c>
      <c r="AH19" s="118">
        <v>16</v>
      </c>
      <c r="AI19" s="123"/>
    </row>
    <row r="20" spans="1:35" ht="47.25" customHeight="1">
      <c r="A20" s="143">
        <v>12</v>
      </c>
      <c r="B20" s="100" t="s">
        <v>95</v>
      </c>
      <c r="C20" s="104" t="s">
        <v>106</v>
      </c>
      <c r="D20" s="65">
        <v>14</v>
      </c>
      <c r="E20" s="27"/>
      <c r="F20" s="122">
        <v>14</v>
      </c>
      <c r="G20" s="123"/>
      <c r="H20" s="120">
        <v>16</v>
      </c>
      <c r="I20" s="122"/>
      <c r="J20" s="118">
        <v>16</v>
      </c>
      <c r="K20" s="123"/>
      <c r="L20" s="125">
        <v>16</v>
      </c>
      <c r="M20" s="124"/>
      <c r="N20" s="122">
        <v>13</v>
      </c>
      <c r="O20" s="123">
        <v>3</v>
      </c>
      <c r="P20" s="125">
        <v>7</v>
      </c>
      <c r="Q20" s="124">
        <v>5</v>
      </c>
      <c r="R20" s="122">
        <v>10</v>
      </c>
      <c r="S20" s="123">
        <v>6</v>
      </c>
      <c r="T20" s="120">
        <v>17</v>
      </c>
      <c r="U20" s="124"/>
      <c r="V20" s="122">
        <v>10</v>
      </c>
      <c r="W20" s="123">
        <v>4</v>
      </c>
      <c r="X20" s="125">
        <v>16</v>
      </c>
      <c r="Y20" s="124"/>
      <c r="Z20" s="122">
        <v>17</v>
      </c>
      <c r="AA20" s="123"/>
      <c r="AB20" s="125">
        <v>7</v>
      </c>
      <c r="AC20" s="122">
        <v>7</v>
      </c>
      <c r="AD20" s="122">
        <v>10</v>
      </c>
      <c r="AE20" s="123">
        <v>4</v>
      </c>
      <c r="AF20" s="120">
        <v>10</v>
      </c>
      <c r="AG20" s="124">
        <v>6</v>
      </c>
      <c r="AH20" s="118">
        <v>15</v>
      </c>
      <c r="AI20" s="123"/>
    </row>
    <row r="21" spans="1:35" ht="47.25" customHeight="1" thickBot="1">
      <c r="A21" s="143">
        <v>13</v>
      </c>
      <c r="B21" s="101" t="s">
        <v>96</v>
      </c>
      <c r="C21" s="105"/>
      <c r="D21" s="65">
        <v>17</v>
      </c>
      <c r="E21" s="27"/>
      <c r="F21" s="122">
        <v>17</v>
      </c>
      <c r="G21" s="123"/>
      <c r="H21" s="120">
        <v>16</v>
      </c>
      <c r="I21" s="122"/>
      <c r="J21" s="118">
        <v>16</v>
      </c>
      <c r="K21" s="123"/>
      <c r="L21" s="125">
        <v>16</v>
      </c>
      <c r="M21" s="124"/>
      <c r="N21" s="122">
        <v>13</v>
      </c>
      <c r="O21" s="123">
        <v>3</v>
      </c>
      <c r="P21" s="125">
        <v>17</v>
      </c>
      <c r="Q21" s="124"/>
      <c r="R21" s="122">
        <v>16</v>
      </c>
      <c r="S21" s="123"/>
      <c r="T21" s="120">
        <v>17</v>
      </c>
      <c r="U21" s="124"/>
      <c r="V21" s="122">
        <v>12</v>
      </c>
      <c r="W21" s="123">
        <v>3</v>
      </c>
      <c r="X21" s="125">
        <v>17</v>
      </c>
      <c r="Y21" s="124"/>
      <c r="Z21" s="122">
        <v>16</v>
      </c>
      <c r="AA21" s="123"/>
      <c r="AB21" s="125">
        <v>15</v>
      </c>
      <c r="AC21" s="122"/>
      <c r="AD21" s="122">
        <v>10</v>
      </c>
      <c r="AE21" s="123">
        <v>5</v>
      </c>
      <c r="AF21" s="120">
        <v>10</v>
      </c>
      <c r="AG21" s="124">
        <v>8</v>
      </c>
      <c r="AH21" s="118">
        <v>17</v>
      </c>
      <c r="AI21" s="123"/>
    </row>
    <row r="22" spans="1:35" ht="47.25" customHeight="1" thickBot="1">
      <c r="A22" s="143">
        <v>14</v>
      </c>
      <c r="B22" s="100" t="s">
        <v>141</v>
      </c>
      <c r="C22" s="115" t="s">
        <v>142</v>
      </c>
      <c r="D22" s="115">
        <v>10</v>
      </c>
      <c r="E22" s="27">
        <v>5</v>
      </c>
      <c r="F22" s="122">
        <v>10</v>
      </c>
      <c r="G22" s="123">
        <v>5</v>
      </c>
      <c r="H22" s="120">
        <v>6</v>
      </c>
      <c r="I22" s="122"/>
      <c r="J22" s="118">
        <v>10</v>
      </c>
      <c r="K22" s="123">
        <v>5</v>
      </c>
      <c r="L22" s="125">
        <v>15</v>
      </c>
      <c r="M22" s="124"/>
      <c r="N22" s="122">
        <v>12</v>
      </c>
      <c r="O22" s="123">
        <v>2</v>
      </c>
      <c r="P22" s="125">
        <v>7</v>
      </c>
      <c r="Q22" s="124"/>
      <c r="R22" s="144">
        <v>9</v>
      </c>
      <c r="S22" s="123">
        <v>6</v>
      </c>
      <c r="T22" s="120">
        <v>12</v>
      </c>
      <c r="U22" s="124">
        <v>3</v>
      </c>
      <c r="V22" s="122">
        <v>10</v>
      </c>
      <c r="W22" s="123">
        <v>3</v>
      </c>
      <c r="X22" s="125">
        <v>16</v>
      </c>
      <c r="Y22" s="124"/>
      <c r="Z22" s="122">
        <v>15</v>
      </c>
      <c r="AA22" s="123"/>
      <c r="AB22" s="125">
        <v>7</v>
      </c>
      <c r="AC22" s="122">
        <v>6</v>
      </c>
      <c r="AD22" s="122">
        <v>10</v>
      </c>
      <c r="AE22" s="123">
        <v>3</v>
      </c>
      <c r="AF22" s="120">
        <v>10</v>
      </c>
      <c r="AG22" s="124">
        <v>4</v>
      </c>
      <c r="AH22" s="118">
        <v>7</v>
      </c>
      <c r="AI22" s="123">
        <v>6</v>
      </c>
    </row>
    <row r="23" spans="1:35" ht="99.75" customHeight="1" thickBot="1">
      <c r="A23" s="146"/>
      <c r="B23" s="147"/>
      <c r="C23" s="61"/>
      <c r="D23" s="108"/>
      <c r="E23" s="31"/>
      <c r="F23" s="126"/>
      <c r="G23" s="127"/>
      <c r="H23" s="128"/>
      <c r="I23" s="126"/>
      <c r="J23" s="126"/>
      <c r="K23" s="127"/>
      <c r="L23" s="128"/>
      <c r="M23" s="126"/>
      <c r="N23" s="126"/>
      <c r="O23" s="127"/>
      <c r="P23" s="128"/>
      <c r="Q23" s="126"/>
      <c r="R23" s="126"/>
      <c r="S23" s="127"/>
      <c r="T23" s="128"/>
      <c r="U23" s="126"/>
      <c r="V23" s="126"/>
      <c r="W23" s="127"/>
      <c r="X23" s="128"/>
      <c r="Y23" s="126"/>
      <c r="Z23" s="126"/>
      <c r="AA23" s="127"/>
      <c r="AB23" s="128"/>
      <c r="AC23" s="126"/>
      <c r="AD23" s="129"/>
      <c r="AE23" s="127"/>
      <c r="AF23" s="128"/>
      <c r="AG23" s="126"/>
      <c r="AH23" s="126"/>
      <c r="AI23" s="127"/>
    </row>
    <row r="24" spans="1:35" ht="41.25" customHeight="1">
      <c r="A24" s="102"/>
      <c r="B24" s="102"/>
      <c r="C24" s="102"/>
      <c r="D24" s="103"/>
      <c r="E24" s="103"/>
      <c r="F24" s="130"/>
      <c r="G24" s="130"/>
      <c r="H24" s="131"/>
      <c r="I24" s="130"/>
      <c r="J24" s="130"/>
      <c r="K24" s="130"/>
      <c r="L24" s="131"/>
      <c r="M24" s="130"/>
      <c r="N24" s="130"/>
      <c r="O24" s="130"/>
      <c r="P24" s="131"/>
      <c r="Q24" s="130"/>
      <c r="R24" s="130"/>
      <c r="S24" s="130"/>
      <c r="T24" s="131"/>
      <c r="U24" s="130"/>
      <c r="V24" s="130"/>
      <c r="W24" s="130"/>
      <c r="X24" s="131"/>
      <c r="Y24" s="130"/>
      <c r="Z24" s="130"/>
      <c r="AA24" s="130"/>
      <c r="AB24" s="131"/>
      <c r="AC24" s="130"/>
      <c r="AD24" s="131"/>
      <c r="AE24" s="130"/>
      <c r="AF24" s="131"/>
      <c r="AG24" s="130"/>
      <c r="AH24" s="130"/>
      <c r="AI24" s="130"/>
    </row>
    <row r="25" spans="1:36" s="142" customFormat="1" ht="15.75" customHeight="1">
      <c r="A25" s="139"/>
      <c r="B25" s="140"/>
      <c r="C25" s="140"/>
      <c r="D25" s="139"/>
      <c r="E25" s="139"/>
      <c r="F25" s="130"/>
      <c r="G25" s="130"/>
      <c r="H25" s="130"/>
      <c r="I25" s="130"/>
      <c r="J25" s="130"/>
      <c r="K25" s="130"/>
      <c r="L25" s="141"/>
      <c r="M25" s="141"/>
      <c r="N25" s="141"/>
      <c r="O25" s="141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5"/>
    </row>
    <row r="26" spans="1:35" ht="12.75" customHeight="1">
      <c r="A26" s="148" t="s">
        <v>144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</sheetData>
  <sheetProtection/>
  <mergeCells count="39">
    <mergeCell ref="AF4:AI4"/>
    <mergeCell ref="D3:AI3"/>
    <mergeCell ref="AF5:AI5"/>
    <mergeCell ref="L5:O5"/>
    <mergeCell ref="P4:S4"/>
    <mergeCell ref="T7:W7"/>
    <mergeCell ref="AF7:AI7"/>
    <mergeCell ref="X7:AA7"/>
    <mergeCell ref="AB6:AE6"/>
    <mergeCell ref="AB7:AE7"/>
    <mergeCell ref="X6:AA6"/>
    <mergeCell ref="AF6:AI6"/>
    <mergeCell ref="T6:W6"/>
    <mergeCell ref="H6:K6"/>
    <mergeCell ref="P7:S7"/>
    <mergeCell ref="P6:S6"/>
    <mergeCell ref="L7:O7"/>
    <mergeCell ref="H7:K7"/>
    <mergeCell ref="L6:O6"/>
    <mergeCell ref="A3:A8"/>
    <mergeCell ref="AB5:AE5"/>
    <mergeCell ref="P5:S5"/>
    <mergeCell ref="L4:O4"/>
    <mergeCell ref="D7:G7"/>
    <mergeCell ref="B3:B8"/>
    <mergeCell ref="D6:G6"/>
    <mergeCell ref="C4:C8"/>
    <mergeCell ref="D4:G4"/>
    <mergeCell ref="H4:K4"/>
    <mergeCell ref="A1:AI2"/>
    <mergeCell ref="A23:B23"/>
    <mergeCell ref="A26:AI26"/>
    <mergeCell ref="AB4:AE4"/>
    <mergeCell ref="D5:G5"/>
    <mergeCell ref="X5:AA5"/>
    <mergeCell ref="T4:W4"/>
    <mergeCell ref="X4:AA4"/>
    <mergeCell ref="T5:W5"/>
    <mergeCell ref="H5:K5"/>
  </mergeCells>
  <printOptions horizontalCentered="1"/>
  <pageMargins left="0" right="0" top="0.3937007874015748" bottom="0.1968503937007874" header="0" footer="0"/>
  <pageSetup horizontalDpi="300" verticalDpi="300" orientation="landscape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22">
      <selection activeCell="J13" sqref="J13"/>
    </sheetView>
  </sheetViews>
  <sheetFormatPr defaultColWidth="9.140625" defaultRowHeight="12.75"/>
  <cols>
    <col min="1" max="2" width="4.57421875" style="1" customWidth="1"/>
    <col min="3" max="3" width="41.28125" style="1" customWidth="1"/>
    <col min="4" max="4" width="14.140625" style="1" customWidth="1"/>
    <col min="5" max="6" width="4.7109375" style="1" hidden="1" customWidth="1"/>
    <col min="7" max="7" width="11.28125" style="1" customWidth="1"/>
    <col min="8" max="8" width="4.7109375" style="1" hidden="1" customWidth="1"/>
    <col min="9" max="9" width="4.28125" style="1" hidden="1" customWidth="1"/>
    <col min="10" max="10" width="10.57421875" style="1" customWidth="1"/>
    <col min="11" max="11" width="9.7109375" style="1" customWidth="1"/>
    <col min="12" max="12" width="10.7109375" style="1" customWidth="1"/>
    <col min="13" max="13" width="9.57421875" style="1" customWidth="1"/>
    <col min="14" max="14" width="9.8515625" style="1" customWidth="1"/>
    <col min="15" max="15" width="18.5742187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+M!D14</f>
        <v>I-18/07-202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str">
        <f>+M!B14</f>
        <v>Ташкилий хулк</v>
      </c>
      <c r="D8" s="66" t="s">
        <v>50</v>
      </c>
      <c r="E8" s="66"/>
      <c r="F8" s="66"/>
      <c r="G8" s="217" t="str">
        <f>+'ЖН-ОН-1'!AB6</f>
        <v>Рашидов Ж</v>
      </c>
      <c r="H8" s="217"/>
      <c r="I8" s="217"/>
      <c r="J8" s="217"/>
      <c r="K8" s="217"/>
      <c r="L8" s="216" t="s">
        <v>68</v>
      </c>
      <c r="M8" s="216"/>
      <c r="N8" s="216"/>
      <c r="O8" s="93" t="str">
        <f>+'ЖН-ОН-1'!AB7</f>
        <v>Рашидов Ж</v>
      </c>
    </row>
    <row r="9" spans="1:15" ht="18.75" customHeight="1">
      <c r="A9" s="14" t="s">
        <v>25</v>
      </c>
      <c r="B9" s="14"/>
      <c r="C9" s="214" t="s">
        <v>26</v>
      </c>
      <c r="D9" s="214"/>
      <c r="E9" s="214"/>
      <c r="F9" s="214"/>
      <c r="G9" s="25">
        <f>M!C14</f>
        <v>126</v>
      </c>
      <c r="H9" s="214" t="s">
        <v>45</v>
      </c>
      <c r="I9" s="214"/>
      <c r="J9" s="214"/>
      <c r="K9" s="214"/>
      <c r="L9" s="114">
        <f>M!E14</f>
        <v>19</v>
      </c>
      <c r="M9" s="199" t="str">
        <f>M!F14</f>
        <v>июнь 2018 йил</v>
      </c>
      <c r="N9" s="199"/>
      <c r="O9" s="199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9.5" customHeight="1" thickBot="1">
      <c r="A11" s="213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81</v>
      </c>
    </row>
    <row r="12" spans="1:15" ht="71.25" customHeight="1" thickBot="1">
      <c r="A12" s="213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34</v>
      </c>
      <c r="I12" s="67" t="s">
        <v>35</v>
      </c>
      <c r="J12" s="67" t="s">
        <v>57</v>
      </c>
      <c r="K12" s="67" t="s">
        <v>60</v>
      </c>
      <c r="L12" s="189"/>
      <c r="M12" s="189"/>
      <c r="N12" s="189"/>
      <c r="O12" s="190"/>
    </row>
    <row r="13" spans="1:15" s="2" customFormat="1" ht="27.75" customHeight="1" thickBot="1">
      <c r="A13" s="80">
        <v>1</v>
      </c>
      <c r="B13" s="201" t="str">
        <f>'ЖН-ОН-1'!B9</f>
        <v>Жуманиязов Сухроб Қудрат ўғли</v>
      </c>
      <c r="C13" s="201"/>
      <c r="D13" s="81" t="str">
        <f>'ЖН-ОН-1'!C9</f>
        <v>D-16-011</v>
      </c>
      <c r="E13" s="80">
        <f>'ЖН-ОН-1'!X9+'ЖН-ОН-1'!Y9</f>
        <v>11</v>
      </c>
      <c r="F13" s="80">
        <f>'ЖН-ОН-1'!Z9+'ЖН-ОН-1'!AA9</f>
        <v>12</v>
      </c>
      <c r="G13" s="80">
        <f>+'ЖН-ОН-1'!AB9+'ЖН-ОН-1'!AC9+'ЖН-ОН-1'!AD9+'ЖН-ОН-1'!AE9</f>
        <v>21</v>
      </c>
      <c r="H13" s="80">
        <f>'ЖН-ОН-2'!AB10+'ЖН-ОН-2'!AC10</f>
        <v>0</v>
      </c>
      <c r="I13" s="80">
        <f>'ЖН-ОН-2'!AD10+'ЖН-ОН-2'!AE10</f>
        <v>0</v>
      </c>
      <c r="J13" s="80">
        <f>+'ЖН-ОН-2'!AB9+'ЖН-ОН-2'!AC9+'ЖН-ОН-2'!AD9+'ЖН-ОН-2'!AE9</f>
        <v>0</v>
      </c>
      <c r="K13" s="80">
        <f>G13+J13</f>
        <v>21</v>
      </c>
      <c r="L13" s="83" t="str">
        <f aca="true" t="shared" si="0" ref="L13:L27">IF(OR(K13&lt;39),"-","")</f>
        <v>-</v>
      </c>
      <c r="M13" s="83">
        <f>IF(L13="-",K13,"")</f>
        <v>21</v>
      </c>
      <c r="N13" s="83" t="str">
        <f>IF(L13="-","-","")</f>
        <v>-</v>
      </c>
      <c r="O13" s="83"/>
    </row>
    <row r="14" spans="1:15" s="2" customFormat="1" ht="27.75" customHeight="1" thickBot="1">
      <c r="A14" s="80">
        <v>2</v>
      </c>
      <c r="B14" s="201" t="str">
        <f>'ЖН-ОН-1'!B10</f>
        <v>Ибрагимов Шербек Эшмирза ўғли</v>
      </c>
      <c r="C14" s="201"/>
      <c r="D14" s="81" t="str">
        <f>'ЖН-ОН-1'!C10</f>
        <v>K-16-053</v>
      </c>
      <c r="E14" s="80">
        <f>'ЖН-ОН-1'!X10+'ЖН-ОН-1'!Y10</f>
        <v>17</v>
      </c>
      <c r="F14" s="80">
        <f>'ЖН-ОН-1'!Z10+'ЖН-ОН-1'!AA10</f>
        <v>17</v>
      </c>
      <c r="G14" s="80">
        <f>+'ЖН-ОН-1'!AB10+'ЖН-ОН-1'!AC10+'ЖН-ОН-1'!AD10+'ЖН-ОН-1'!AE10</f>
        <v>31</v>
      </c>
      <c r="H14" s="80">
        <f>'ЖН-ОН-2'!AB11+'ЖН-ОН-2'!AC11</f>
        <v>0</v>
      </c>
      <c r="I14" s="80">
        <f>'ЖН-ОН-2'!AD11+'ЖН-ОН-2'!AE11</f>
        <v>0</v>
      </c>
      <c r="J14" s="80">
        <f>+'ЖН-ОН-2'!AB10+'ЖН-ОН-2'!AC10+'ЖН-ОН-2'!AD10+'ЖН-ОН-2'!AE10</f>
        <v>0</v>
      </c>
      <c r="K14" s="80">
        <f aca="true" t="shared" si="1" ref="K14:K27">G14+J14</f>
        <v>31</v>
      </c>
      <c r="L14" s="83" t="str">
        <f t="shared" si="0"/>
        <v>-</v>
      </c>
      <c r="M14" s="83">
        <f aca="true" t="shared" si="2" ref="M14:M27">IF(L14="-",K14,"")</f>
        <v>31</v>
      </c>
      <c r="N14" s="83" t="str">
        <f aca="true" t="shared" si="3" ref="N14:N27">IF(L14="-","-","")</f>
        <v>-</v>
      </c>
      <c r="O14" s="83"/>
    </row>
    <row r="15" spans="1:15" s="2" customFormat="1" ht="27.75" customHeight="1" thickBot="1">
      <c r="A15" s="80">
        <v>3</v>
      </c>
      <c r="B15" s="201" t="str">
        <f>'ЖН-ОН-1'!B11</f>
        <v>Исроилов Олимжон Комилжон ўғли</v>
      </c>
      <c r="C15" s="201"/>
      <c r="D15" s="81" t="str">
        <f>'ЖН-ОН-1'!C11</f>
        <v>K-16-041</v>
      </c>
      <c r="E15" s="80">
        <f>'ЖН-ОН-1'!X11+'ЖН-ОН-1'!Y11</f>
        <v>17</v>
      </c>
      <c r="F15" s="80">
        <f>'ЖН-ОН-1'!Z11+'ЖН-ОН-1'!AA11</f>
        <v>16</v>
      </c>
      <c r="G15" s="80">
        <f>+'ЖН-ОН-1'!AB11+'ЖН-ОН-1'!AC11+'ЖН-ОН-1'!AD11+'ЖН-ОН-1'!AE11</f>
        <v>30</v>
      </c>
      <c r="H15" s="80">
        <f>'ЖН-ОН-2'!AB12+'ЖН-ОН-2'!AC12</f>
        <v>0</v>
      </c>
      <c r="I15" s="80">
        <f>'ЖН-ОН-2'!AD12+'ЖН-ОН-2'!AE12</f>
        <v>0</v>
      </c>
      <c r="J15" s="80">
        <f>+'ЖН-ОН-2'!AB11+'ЖН-ОН-2'!AC11+'ЖН-ОН-2'!AD11+'ЖН-ОН-2'!AE11</f>
        <v>0</v>
      </c>
      <c r="K15" s="80">
        <f t="shared" si="1"/>
        <v>30</v>
      </c>
      <c r="L15" s="83" t="str">
        <f t="shared" si="0"/>
        <v>-</v>
      </c>
      <c r="M15" s="83">
        <f t="shared" si="2"/>
        <v>30</v>
      </c>
      <c r="N15" s="83" t="str">
        <f t="shared" si="3"/>
        <v>-</v>
      </c>
      <c r="O15" s="83"/>
    </row>
    <row r="16" spans="1:15" s="2" customFormat="1" ht="27.75" customHeight="1" thickBot="1">
      <c r="A16" s="80">
        <v>4</v>
      </c>
      <c r="B16" s="201" t="str">
        <f>'ЖН-ОН-1'!B12</f>
        <v>Қудратов Нуриддин Ҳамза ўғли</v>
      </c>
      <c r="C16" s="201"/>
      <c r="D16" s="81" t="str">
        <f>'ЖН-ОН-1'!C12</f>
        <v>D-16-005</v>
      </c>
      <c r="E16" s="80">
        <f>'ЖН-ОН-1'!X12+'ЖН-ОН-1'!Y12</f>
        <v>17</v>
      </c>
      <c r="F16" s="80">
        <f>'ЖН-ОН-1'!Z12+'ЖН-ОН-1'!AA12</f>
        <v>16</v>
      </c>
      <c r="G16" s="80">
        <f>+'ЖН-ОН-1'!AB12+'ЖН-ОН-1'!AC12+'ЖН-ОН-1'!AD12+'ЖН-ОН-1'!AE12</f>
        <v>31</v>
      </c>
      <c r="H16" s="80">
        <f>'ЖН-ОН-2'!AB13+'ЖН-ОН-2'!AC13</f>
        <v>0</v>
      </c>
      <c r="I16" s="80">
        <f>'ЖН-ОН-2'!AD13+'ЖН-ОН-2'!AE13</f>
        <v>0</v>
      </c>
      <c r="J16" s="80">
        <f>+'ЖН-ОН-2'!AB12+'ЖН-ОН-2'!AC12+'ЖН-ОН-2'!AD12+'ЖН-ОН-2'!AE12</f>
        <v>0</v>
      </c>
      <c r="K16" s="80">
        <f t="shared" si="1"/>
        <v>31</v>
      </c>
      <c r="L16" s="83" t="str">
        <f t="shared" si="0"/>
        <v>-</v>
      </c>
      <c r="M16" s="83">
        <f t="shared" si="2"/>
        <v>31</v>
      </c>
      <c r="N16" s="83" t="str">
        <f t="shared" si="3"/>
        <v>-</v>
      </c>
      <c r="O16" s="83"/>
    </row>
    <row r="17" spans="1:15" s="2" customFormat="1" ht="27.75" customHeight="1" thickBot="1">
      <c r="A17" s="80">
        <v>5</v>
      </c>
      <c r="B17" s="201" t="str">
        <f>'ЖН-ОН-1'!B13</f>
        <v>Мамарасулов Файзулло Рустам ўғли</v>
      </c>
      <c r="C17" s="201"/>
      <c r="D17" s="81" t="str">
        <f>'ЖН-ОН-1'!C13</f>
        <v>K-16-044</v>
      </c>
      <c r="E17" s="80">
        <f>'ЖН-ОН-1'!X13+'ЖН-ОН-1'!Y13</f>
        <v>11</v>
      </c>
      <c r="F17" s="80">
        <f>'ЖН-ОН-1'!Z13+'ЖН-ОН-1'!AA13</f>
        <v>14</v>
      </c>
      <c r="G17" s="80">
        <f>+'ЖН-ОН-1'!AB13+'ЖН-ОН-1'!AC13+'ЖН-ОН-1'!AD13+'ЖН-ОН-1'!AE13</f>
        <v>26</v>
      </c>
      <c r="H17" s="80">
        <f>'ЖН-ОН-2'!AB14+'ЖН-ОН-2'!AC14</f>
        <v>0</v>
      </c>
      <c r="I17" s="80">
        <f>'ЖН-ОН-2'!AD14+'ЖН-ОН-2'!AE14</f>
        <v>0</v>
      </c>
      <c r="J17" s="80">
        <f>+'ЖН-ОН-2'!AB13+'ЖН-ОН-2'!AC13+'ЖН-ОН-2'!AD13+'ЖН-ОН-2'!AE13</f>
        <v>0</v>
      </c>
      <c r="K17" s="80">
        <f t="shared" si="1"/>
        <v>26</v>
      </c>
      <c r="L17" s="83" t="str">
        <f t="shared" si="0"/>
        <v>-</v>
      </c>
      <c r="M17" s="83">
        <f t="shared" si="2"/>
        <v>26</v>
      </c>
      <c r="N17" s="83" t="str">
        <f t="shared" si="3"/>
        <v>-</v>
      </c>
      <c r="O17" s="83"/>
    </row>
    <row r="18" spans="1:15" s="2" customFormat="1" ht="27.75" customHeight="1" thickBot="1">
      <c r="A18" s="80">
        <v>6</v>
      </c>
      <c r="B18" s="201" t="str">
        <f>'ЖН-ОН-1'!B14</f>
        <v>Мусаева Мадина Салим қизи </v>
      </c>
      <c r="C18" s="201"/>
      <c r="D18" s="81" t="str">
        <f>'ЖН-ОН-1'!C14</f>
        <v>K-16-060</v>
      </c>
      <c r="E18" s="80">
        <f>'ЖН-ОН-1'!X14+'ЖН-ОН-1'!Y14</f>
        <v>16</v>
      </c>
      <c r="F18" s="80">
        <f>'ЖН-ОН-1'!Z14+'ЖН-ОН-1'!AA14</f>
        <v>17</v>
      </c>
      <c r="G18" s="80">
        <f>+'ЖН-ОН-1'!AB14+'ЖН-ОН-1'!AC14+'ЖН-ОН-1'!AD14+'ЖН-ОН-1'!AE14</f>
        <v>30</v>
      </c>
      <c r="H18" s="80">
        <f>'ЖН-ОН-2'!AB15+'ЖН-ОН-2'!AC15</f>
        <v>0</v>
      </c>
      <c r="I18" s="80">
        <f>'ЖН-ОН-2'!AD15+'ЖН-ОН-2'!AE15</f>
        <v>0</v>
      </c>
      <c r="J18" s="80">
        <f>+'ЖН-ОН-2'!AB14+'ЖН-ОН-2'!AC14+'ЖН-ОН-2'!AD14+'ЖН-ОН-2'!AE14</f>
        <v>0</v>
      </c>
      <c r="K18" s="80">
        <f t="shared" si="1"/>
        <v>30</v>
      </c>
      <c r="L18" s="83" t="str">
        <f t="shared" si="0"/>
        <v>-</v>
      </c>
      <c r="M18" s="83">
        <f t="shared" si="2"/>
        <v>30</v>
      </c>
      <c r="N18" s="83" t="str">
        <f t="shared" si="3"/>
        <v>-</v>
      </c>
      <c r="O18" s="83"/>
    </row>
    <row r="19" spans="1:15" s="2" customFormat="1" ht="27.75" customHeight="1" thickBot="1">
      <c r="A19" s="80">
        <v>7</v>
      </c>
      <c r="B19" s="201" t="str">
        <f>'ЖН-ОН-1'!B15</f>
        <v>Рўзиев Эрали Яраш ўғли</v>
      </c>
      <c r="C19" s="201"/>
      <c r="D19" s="81" t="str">
        <f>'ЖН-ОН-1'!C15</f>
        <v>K-16-033</v>
      </c>
      <c r="E19" s="80">
        <f>'ЖН-ОН-1'!X15+'ЖН-ОН-1'!Y15</f>
        <v>16</v>
      </c>
      <c r="F19" s="80">
        <f>'ЖН-ОН-1'!Z15+'ЖН-ОН-1'!AA15</f>
        <v>17</v>
      </c>
      <c r="G19" s="80">
        <f>+'ЖН-ОН-1'!AB15+'ЖН-ОН-1'!AC15+'ЖН-ОН-1'!AD15+'ЖН-ОН-1'!AE15</f>
        <v>30</v>
      </c>
      <c r="H19" s="80">
        <f>'ЖН-ОН-2'!AB16+'ЖН-ОН-2'!AC16</f>
        <v>0</v>
      </c>
      <c r="I19" s="80">
        <f>'ЖН-ОН-2'!AD16+'ЖН-ОН-2'!AE16</f>
        <v>0</v>
      </c>
      <c r="J19" s="80">
        <f>+'ЖН-ОН-2'!AB15+'ЖН-ОН-2'!AC15+'ЖН-ОН-2'!AD15+'ЖН-ОН-2'!AE15</f>
        <v>0</v>
      </c>
      <c r="K19" s="80">
        <f t="shared" si="1"/>
        <v>30</v>
      </c>
      <c r="L19" s="83" t="str">
        <f t="shared" si="0"/>
        <v>-</v>
      </c>
      <c r="M19" s="83">
        <f t="shared" si="2"/>
        <v>30</v>
      </c>
      <c r="N19" s="83" t="str">
        <f t="shared" si="3"/>
        <v>-</v>
      </c>
      <c r="O19" s="83"/>
    </row>
    <row r="20" spans="1:15" s="2" customFormat="1" ht="27.75" customHeight="1" thickBot="1">
      <c r="A20" s="80">
        <v>8</v>
      </c>
      <c r="B20" s="201" t="str">
        <f>'ЖН-ОН-1'!B16</f>
        <v>Рустамова Мафтуна Рустам қизи</v>
      </c>
      <c r="C20" s="201"/>
      <c r="D20" s="81" t="str">
        <f>'ЖН-ОН-1'!C16</f>
        <v>K-16-030</v>
      </c>
      <c r="E20" s="80">
        <f>'ЖН-ОН-1'!X16+'ЖН-ОН-1'!Y16</f>
        <v>18</v>
      </c>
      <c r="F20" s="80">
        <f>'ЖН-ОН-1'!Z16+'ЖН-ОН-1'!AA16</f>
        <v>17</v>
      </c>
      <c r="G20" s="80">
        <f>+'ЖН-ОН-1'!AB16+'ЖН-ОН-1'!AC16+'ЖН-ОН-1'!AD16+'ЖН-ОН-1'!AE16</f>
        <v>30</v>
      </c>
      <c r="H20" s="80">
        <f>'ЖН-ОН-2'!AB17+'ЖН-ОН-2'!AC17</f>
        <v>0</v>
      </c>
      <c r="I20" s="80">
        <f>'ЖН-ОН-2'!AD17+'ЖН-ОН-2'!AE17</f>
        <v>0</v>
      </c>
      <c r="J20" s="80">
        <f>+'ЖН-ОН-2'!AB16+'ЖН-ОН-2'!AC16+'ЖН-ОН-2'!AD16+'ЖН-ОН-2'!AE16</f>
        <v>0</v>
      </c>
      <c r="K20" s="80">
        <f t="shared" si="1"/>
        <v>30</v>
      </c>
      <c r="L20" s="83" t="str">
        <f t="shared" si="0"/>
        <v>-</v>
      </c>
      <c r="M20" s="83">
        <f t="shared" si="2"/>
        <v>30</v>
      </c>
      <c r="N20" s="83" t="str">
        <f t="shared" si="3"/>
        <v>-</v>
      </c>
      <c r="O20" s="83"/>
    </row>
    <row r="21" spans="1:15" s="2" customFormat="1" ht="27.75" customHeight="1" thickBot="1">
      <c r="A21" s="80">
        <v>9</v>
      </c>
      <c r="B21" s="201" t="str">
        <f>'ЖН-ОН-1'!B17</f>
        <v>Султанова Хусния Абдужамолиддин қизи</v>
      </c>
      <c r="C21" s="201"/>
      <c r="D21" s="81" t="str">
        <f>'ЖН-ОН-1'!C17</f>
        <v>K-16-048</v>
      </c>
      <c r="E21" s="80">
        <f>'ЖН-ОН-1'!X17+'ЖН-ОН-1'!Y17</f>
        <v>16</v>
      </c>
      <c r="F21" s="80">
        <f>'ЖН-ОН-1'!Z17+'ЖН-ОН-1'!AA17</f>
        <v>15</v>
      </c>
      <c r="G21" s="80">
        <f>+'ЖН-ОН-1'!AB17+'ЖН-ОН-1'!AC17+'ЖН-ОН-1'!AD17+'ЖН-ОН-1'!AE17</f>
        <v>21</v>
      </c>
      <c r="H21" s="80">
        <f>'ЖН-ОН-2'!AB18+'ЖН-ОН-2'!AC18</f>
        <v>0</v>
      </c>
      <c r="I21" s="80">
        <f>'ЖН-ОН-2'!AD18+'ЖН-ОН-2'!AE18</f>
        <v>0</v>
      </c>
      <c r="J21" s="80">
        <f>+'ЖН-ОН-2'!AB17+'ЖН-ОН-2'!AC17+'ЖН-ОН-2'!AD17+'ЖН-ОН-2'!AE17</f>
        <v>0</v>
      </c>
      <c r="K21" s="80">
        <f t="shared" si="1"/>
        <v>21</v>
      </c>
      <c r="L21" s="83" t="str">
        <f t="shared" si="0"/>
        <v>-</v>
      </c>
      <c r="M21" s="83">
        <f t="shared" si="2"/>
        <v>21</v>
      </c>
      <c r="N21" s="83" t="str">
        <f t="shared" si="3"/>
        <v>-</v>
      </c>
      <c r="O21" s="83"/>
    </row>
    <row r="22" spans="1:15" s="2" customFormat="1" ht="27.75" customHeight="1" thickBot="1">
      <c r="A22" s="80">
        <v>10</v>
      </c>
      <c r="B22" s="201" t="str">
        <f>'ЖН-ОН-1'!B18</f>
        <v>Турсунхўжаева Дилафруз Дилшод қизи </v>
      </c>
      <c r="C22" s="201"/>
      <c r="D22" s="81" t="str">
        <f>'ЖН-ОН-1'!C18</f>
        <v>К-16-075</v>
      </c>
      <c r="E22" s="80">
        <f>'ЖН-ОН-1'!X18+'ЖН-ОН-1'!Y18</f>
        <v>18</v>
      </c>
      <c r="F22" s="80">
        <f>'ЖН-ОН-1'!Z18+'ЖН-ОН-1'!AA18</f>
        <v>17</v>
      </c>
      <c r="G22" s="80">
        <f>+'ЖН-ОН-1'!AB18+'ЖН-ОН-1'!AC18+'ЖН-ОН-1'!AD18+'ЖН-ОН-1'!AE18</f>
        <v>31</v>
      </c>
      <c r="H22" s="80">
        <f>'ЖН-ОН-2'!AB19+'ЖН-ОН-2'!AC19</f>
        <v>0</v>
      </c>
      <c r="I22" s="80">
        <f>'ЖН-ОН-2'!AD19+'ЖН-ОН-2'!AE19</f>
        <v>0</v>
      </c>
      <c r="J22" s="80">
        <f>+'ЖН-ОН-2'!AB18+'ЖН-ОН-2'!AC18+'ЖН-ОН-2'!AD18+'ЖН-ОН-2'!AE18</f>
        <v>0</v>
      </c>
      <c r="K22" s="80">
        <f t="shared" si="1"/>
        <v>31</v>
      </c>
      <c r="L22" s="83" t="str">
        <f t="shared" si="0"/>
        <v>-</v>
      </c>
      <c r="M22" s="83">
        <f t="shared" si="2"/>
        <v>31</v>
      </c>
      <c r="N22" s="83" t="str">
        <f t="shared" si="3"/>
        <v>-</v>
      </c>
      <c r="O22" s="83"/>
    </row>
    <row r="23" spans="1:15" s="2" customFormat="1" ht="27.75" customHeight="1" thickBot="1">
      <c r="A23" s="80">
        <v>11</v>
      </c>
      <c r="B23" s="201" t="str">
        <f>'ЖН-ОН-1'!B19</f>
        <v>Файзуллаева Рушана Баҳодировна</v>
      </c>
      <c r="C23" s="201"/>
      <c r="D23" s="81" t="str">
        <f>'ЖН-ОН-1'!C19</f>
        <v>D-16-013</v>
      </c>
      <c r="E23" s="80">
        <f>'ЖН-ОН-1'!X19+'ЖН-ОН-1'!Y19</f>
        <v>18</v>
      </c>
      <c r="F23" s="80">
        <f>'ЖН-ОН-1'!Z19+'ЖН-ОН-1'!AA19</f>
        <v>17</v>
      </c>
      <c r="G23" s="80">
        <f>+'ЖН-ОН-1'!AB19+'ЖН-ОН-1'!AC19+'ЖН-ОН-1'!AD19+'ЖН-ОН-1'!AE19</f>
        <v>31</v>
      </c>
      <c r="H23" s="80">
        <f>'ЖН-ОН-2'!AB20+'ЖН-ОН-2'!AC20</f>
        <v>0</v>
      </c>
      <c r="I23" s="80">
        <f>'ЖН-ОН-2'!AD20+'ЖН-ОН-2'!AE20</f>
        <v>0</v>
      </c>
      <c r="J23" s="80">
        <f>+'ЖН-ОН-2'!AB19+'ЖН-ОН-2'!AC19+'ЖН-ОН-2'!AD19+'ЖН-ОН-2'!AE19</f>
        <v>0</v>
      </c>
      <c r="K23" s="80">
        <f t="shared" si="1"/>
        <v>31</v>
      </c>
      <c r="L23" s="83" t="str">
        <f t="shared" si="0"/>
        <v>-</v>
      </c>
      <c r="M23" s="83">
        <f t="shared" si="2"/>
        <v>31</v>
      </c>
      <c r="N23" s="83" t="str">
        <f t="shared" si="3"/>
        <v>-</v>
      </c>
      <c r="O23" s="83"/>
    </row>
    <row r="24" spans="1:15" s="2" customFormat="1" ht="27.75" customHeight="1" thickBot="1">
      <c r="A24" s="80">
        <v>12</v>
      </c>
      <c r="B24" s="201" t="str">
        <f>'ЖН-ОН-1'!B20</f>
        <v>Эшонқулова Шохиста Бахтиер қизи</v>
      </c>
      <c r="C24" s="201"/>
      <c r="D24" s="81" t="str">
        <f>'ЖН-ОН-1'!C20</f>
        <v>D-16-007</v>
      </c>
      <c r="E24" s="80">
        <f>'ЖН-ОН-1'!X20+'ЖН-ОН-1'!Y20</f>
        <v>16</v>
      </c>
      <c r="F24" s="80">
        <f>'ЖН-ОН-1'!Z20+'ЖН-ОН-1'!AA20</f>
        <v>17</v>
      </c>
      <c r="G24" s="80">
        <f>+'ЖН-ОН-1'!AB20+'ЖН-ОН-1'!AC20+'ЖН-ОН-1'!AD20+'ЖН-ОН-1'!AE20</f>
        <v>28</v>
      </c>
      <c r="H24" s="80">
        <f>'ЖН-ОН-2'!AB21+'ЖН-ОН-2'!AC21</f>
        <v>0</v>
      </c>
      <c r="I24" s="80">
        <f>'ЖН-ОН-2'!AD21+'ЖН-ОН-2'!AE21</f>
        <v>0</v>
      </c>
      <c r="J24" s="80">
        <f>+'ЖН-ОН-2'!AB20+'ЖН-ОН-2'!AC20+'ЖН-ОН-2'!AD20+'ЖН-ОН-2'!AE20</f>
        <v>0</v>
      </c>
      <c r="K24" s="80">
        <f t="shared" si="1"/>
        <v>28</v>
      </c>
      <c r="L24" s="83" t="str">
        <f t="shared" si="0"/>
        <v>-</v>
      </c>
      <c r="M24" s="83">
        <f t="shared" si="2"/>
        <v>28</v>
      </c>
      <c r="N24" s="83" t="str">
        <f t="shared" si="3"/>
        <v>-</v>
      </c>
      <c r="O24" s="83"/>
    </row>
    <row r="25" spans="1:15" s="2" customFormat="1" ht="27.75" customHeight="1" thickBot="1">
      <c r="A25" s="80">
        <v>13</v>
      </c>
      <c r="B25" s="201" t="str">
        <f>'ЖН-ОН-1'!B21</f>
        <v>Мирзакаримов Жасурбек Қучқорбой ўғли</v>
      </c>
      <c r="C25" s="201"/>
      <c r="D25" s="81">
        <f>'ЖН-ОН-1'!C21</f>
        <v>0</v>
      </c>
      <c r="E25" s="80">
        <f>'ЖН-ОН-1'!X21+'ЖН-ОН-1'!Y21</f>
        <v>17</v>
      </c>
      <c r="F25" s="80">
        <f>'ЖН-ОН-1'!Z21+'ЖН-ОН-1'!AA21</f>
        <v>16</v>
      </c>
      <c r="G25" s="80">
        <f>+'ЖН-ОН-1'!AB21+'ЖН-ОН-1'!AC21+'ЖН-ОН-1'!AD21+'ЖН-ОН-1'!AE21</f>
        <v>30</v>
      </c>
      <c r="H25" s="80">
        <f>'ЖН-ОН-2'!AB22+'ЖН-ОН-2'!AC22</f>
        <v>0</v>
      </c>
      <c r="I25" s="80">
        <f>'ЖН-ОН-2'!AD22+'ЖН-ОН-2'!AE22</f>
        <v>0</v>
      </c>
      <c r="J25" s="80">
        <f>+'ЖН-ОН-2'!AB21+'ЖН-ОН-2'!AC21+'ЖН-ОН-2'!AD21+'ЖН-ОН-2'!AE21</f>
        <v>0</v>
      </c>
      <c r="K25" s="80">
        <f t="shared" si="1"/>
        <v>30</v>
      </c>
      <c r="L25" s="83" t="str">
        <f t="shared" si="0"/>
        <v>-</v>
      </c>
      <c r="M25" s="83">
        <f t="shared" si="2"/>
        <v>30</v>
      </c>
      <c r="N25" s="83" t="str">
        <f t="shared" si="3"/>
        <v>-</v>
      </c>
      <c r="O25" s="83"/>
    </row>
    <row r="26" spans="1:15" s="2" customFormat="1" ht="27.75" customHeight="1" thickBot="1">
      <c r="A26" s="80">
        <v>14</v>
      </c>
      <c r="B26" s="201" t="str">
        <f>'ЖН-ОН-1'!B22</f>
        <v>Шаропов Обид Миролимович</v>
      </c>
      <c r="C26" s="201"/>
      <c r="D26" s="81" t="str">
        <f>'ЖН-ОН-1'!C22</f>
        <v>K-16-062</v>
      </c>
      <c r="E26" s="80">
        <f>'ЖН-ОН-1'!X22+'ЖН-ОН-1'!Y22</f>
        <v>16</v>
      </c>
      <c r="F26" s="80">
        <f>'ЖН-ОН-1'!Z22+'ЖН-ОН-1'!AA22</f>
        <v>15</v>
      </c>
      <c r="G26" s="80">
        <f>+'ЖН-ОН-1'!AB22+'ЖН-ОН-1'!AC22+'ЖН-ОН-1'!AD22+'ЖН-ОН-1'!AE22</f>
        <v>26</v>
      </c>
      <c r="H26" s="80" t="e">
        <f>'ЖН-ОН-2'!#REF!+'ЖН-ОН-2'!#REF!</f>
        <v>#REF!</v>
      </c>
      <c r="I26" s="80" t="e">
        <f>'ЖН-ОН-2'!#REF!+'ЖН-ОН-2'!#REF!</f>
        <v>#REF!</v>
      </c>
      <c r="J26" s="80">
        <f>+'ЖН-ОН-2'!AB22+'ЖН-ОН-2'!AC22+'ЖН-ОН-2'!AD22+'ЖН-ОН-2'!AE22</f>
        <v>0</v>
      </c>
      <c r="K26" s="80">
        <f t="shared" si="1"/>
        <v>26</v>
      </c>
      <c r="L26" s="83" t="str">
        <f t="shared" si="0"/>
        <v>-</v>
      </c>
      <c r="M26" s="83">
        <f t="shared" si="2"/>
        <v>26</v>
      </c>
      <c r="N26" s="83" t="str">
        <f t="shared" si="3"/>
        <v>-</v>
      </c>
      <c r="O26" s="83"/>
    </row>
    <row r="27" spans="1:15" s="2" customFormat="1" ht="33.75" customHeight="1" thickBot="1">
      <c r="A27" s="80">
        <v>15</v>
      </c>
      <c r="B27" s="201">
        <f>'ЖН-ОН-1'!B23</f>
        <v>0</v>
      </c>
      <c r="C27" s="201"/>
      <c r="D27" s="81">
        <f>'ЖН-ОН-1'!C23</f>
        <v>0</v>
      </c>
      <c r="E27" s="80">
        <f>'ЖН-ОН-1'!X23+'ЖН-ОН-1'!Y23</f>
        <v>0</v>
      </c>
      <c r="F27" s="80">
        <f>'ЖН-ОН-1'!Z23+'ЖН-ОН-1'!AA23</f>
        <v>0</v>
      </c>
      <c r="G27" s="80">
        <f>+'ЖН-ОН-1'!AB23+'ЖН-ОН-1'!AC23+'ЖН-ОН-1'!AD23+'ЖН-ОН-1'!AE23</f>
        <v>0</v>
      </c>
      <c r="H27" s="80" t="e">
        <f>'ЖН-ОН-2'!#REF!+'ЖН-ОН-2'!#REF!</f>
        <v>#REF!</v>
      </c>
      <c r="I27" s="80" t="e">
        <f>'ЖН-ОН-2'!#REF!+'ЖН-ОН-2'!#REF!</f>
        <v>#REF!</v>
      </c>
      <c r="J27" s="80" t="e">
        <f>+'ЖН-ОН-2'!#REF!+'ЖН-ОН-2'!#REF!+'ЖН-ОН-2'!#REF!+'ЖН-ОН-2'!#REF!</f>
        <v>#REF!</v>
      </c>
      <c r="K27" s="80" t="e">
        <f t="shared" si="1"/>
        <v>#REF!</v>
      </c>
      <c r="L27" s="83" t="e">
        <f t="shared" si="0"/>
        <v>#REF!</v>
      </c>
      <c r="M27" s="83" t="e">
        <f t="shared" si="2"/>
        <v>#REF!</v>
      </c>
      <c r="N27" s="83" t="e">
        <f t="shared" si="3"/>
        <v>#REF!</v>
      </c>
      <c r="O27" s="83"/>
    </row>
    <row r="28" spans="1:15" ht="49.5" customHeight="1" thickBot="1">
      <c r="A28" s="204" t="s">
        <v>14</v>
      </c>
      <c r="B28" s="204"/>
      <c r="C28" s="204"/>
      <c r="D28" s="84"/>
      <c r="E28" s="85"/>
      <c r="F28" s="86"/>
      <c r="G28" s="86"/>
      <c r="H28" s="86"/>
      <c r="I28" s="85"/>
      <c r="J28" s="85"/>
      <c r="K28" s="87"/>
      <c r="L28" s="87"/>
      <c r="M28" s="85"/>
      <c r="N28" s="85"/>
      <c r="O28" s="94"/>
    </row>
    <row r="29" spans="1:3" ht="39.75" customHeight="1">
      <c r="A29" s="179"/>
      <c r="B29" s="179"/>
      <c r="C29" s="179"/>
    </row>
    <row r="30" spans="1:15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</row>
    <row r="31" spans="1:15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</row>
    <row r="32" spans="1:15" ht="53.2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</row>
    <row r="33" spans="1:15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M!G14</f>
        <v>М.Маматқулов</v>
      </c>
    </row>
    <row r="35" spans="1:15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1" t="s">
        <v>20</v>
      </c>
    </row>
  </sheetData>
  <sheetProtection/>
  <mergeCells count="46">
    <mergeCell ref="A2:Q2"/>
    <mergeCell ref="A3:Q3"/>
    <mergeCell ref="A35:B35"/>
    <mergeCell ref="D35:G35"/>
    <mergeCell ref="M35:N35"/>
    <mergeCell ref="A6:O6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G8:K8"/>
    <mergeCell ref="L11:L12"/>
    <mergeCell ref="M11:M12"/>
    <mergeCell ref="C9:F9"/>
    <mergeCell ref="N11:N12"/>
    <mergeCell ref="O11:O12"/>
    <mergeCell ref="H9:K9"/>
    <mergeCell ref="M9:O9"/>
    <mergeCell ref="B13:C13"/>
    <mergeCell ref="B14:C14"/>
    <mergeCell ref="B19:C19"/>
    <mergeCell ref="B20:C20"/>
    <mergeCell ref="B17:C17"/>
    <mergeCell ref="B18:C18"/>
    <mergeCell ref="D34:G34"/>
    <mergeCell ref="B27:C27"/>
    <mergeCell ref="B25:C25"/>
    <mergeCell ref="B26:C26"/>
    <mergeCell ref="M34:N34"/>
    <mergeCell ref="B15:C15"/>
    <mergeCell ref="B16:C16"/>
    <mergeCell ref="L8:N8"/>
    <mergeCell ref="A28:C28"/>
    <mergeCell ref="D32:G32"/>
    <mergeCell ref="K32:L32"/>
    <mergeCell ref="A29:C29"/>
    <mergeCell ref="A33:C33"/>
    <mergeCell ref="B23:C23"/>
    <mergeCell ref="B24:C24"/>
    <mergeCell ref="B21:C21"/>
    <mergeCell ref="B22:C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="85" zoomScaleSheetLayoutView="100" zoomScalePageLayoutView="85" workbookViewId="0" topLeftCell="A7">
      <selection activeCell="J13" sqref="J13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57421875" style="1" customWidth="1"/>
    <col min="5" max="6" width="4.7109375" style="1" hidden="1" customWidth="1"/>
    <col min="7" max="7" width="10.57421875" style="1" customWidth="1"/>
    <col min="8" max="8" width="4.7109375" style="1" hidden="1" customWidth="1"/>
    <col min="9" max="9" width="4.28125" style="1" hidden="1" customWidth="1"/>
    <col min="10" max="10" width="10.57421875" style="1" customWidth="1"/>
    <col min="11" max="11" width="9.421875" style="1" customWidth="1"/>
    <col min="12" max="12" width="10.00390625" style="1" customWidth="1"/>
    <col min="13" max="13" width="9.00390625" style="1" customWidth="1"/>
    <col min="14" max="14" width="8.8515625" style="1" customWidth="1"/>
    <col min="15" max="15" width="19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44"/>
      <c r="Q2" s="44"/>
    </row>
    <row r="3" spans="1:17" ht="15.75" customHeight="1">
      <c r="A3" s="44" t="s">
        <v>139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+M!D15</f>
        <v>I-18/08-202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str">
        <f>+M!B15</f>
        <v>Эконометрика</v>
      </c>
      <c r="D8" s="66" t="s">
        <v>50</v>
      </c>
      <c r="E8" s="66"/>
      <c r="F8" s="66"/>
      <c r="G8" s="218" t="str">
        <f>+'ЖН-ОН-1'!AF6</f>
        <v>Шодмонова Г</v>
      </c>
      <c r="H8" s="218"/>
      <c r="I8" s="218"/>
      <c r="J8" s="218"/>
      <c r="K8" s="218"/>
      <c r="L8" s="35" t="s">
        <v>49</v>
      </c>
      <c r="M8" s="35"/>
      <c r="N8" s="35"/>
      <c r="O8" s="93" t="str">
        <f>+'ЖН-ОН-1'!AF7</f>
        <v>Шодмонова Г</v>
      </c>
    </row>
    <row r="9" spans="1:15" ht="18.75" customHeight="1">
      <c r="A9" s="14" t="s">
        <v>25</v>
      </c>
      <c r="B9" s="14"/>
      <c r="C9" s="214" t="s">
        <v>26</v>
      </c>
      <c r="D9" s="214"/>
      <c r="E9" s="214"/>
      <c r="F9" s="214"/>
      <c r="G9" s="25">
        <f>+M!C15</f>
        <v>128</v>
      </c>
      <c r="H9" s="214" t="s">
        <v>45</v>
      </c>
      <c r="I9" s="214"/>
      <c r="J9" s="214"/>
      <c r="K9" s="214"/>
      <c r="L9" s="114">
        <f>+M!E15</f>
        <v>19</v>
      </c>
      <c r="M9" s="199" t="str">
        <f>M!F15</f>
        <v>июнь 2018 йил</v>
      </c>
      <c r="N9" s="199"/>
      <c r="O9" s="199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0.2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</row>
    <row r="12" spans="1:15" ht="71.25" customHeight="1" thickBot="1">
      <c r="A12" s="192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34</v>
      </c>
      <c r="I12" s="67" t="s">
        <v>35</v>
      </c>
      <c r="J12" s="67" t="s">
        <v>76</v>
      </c>
      <c r="K12" s="88" t="s">
        <v>60</v>
      </c>
      <c r="L12" s="189"/>
      <c r="M12" s="189"/>
      <c r="N12" s="189"/>
      <c r="O12" s="190"/>
    </row>
    <row r="13" spans="1:15" s="2" customFormat="1" ht="27.75" customHeight="1" thickBot="1">
      <c r="A13" s="68">
        <v>1</v>
      </c>
      <c r="B13" s="201" t="str">
        <f>'ЖН-ОН-1'!B9</f>
        <v>Жуманиязов Сухроб Қудрат ўғли</v>
      </c>
      <c r="C13" s="201"/>
      <c r="D13" s="69" t="str">
        <f>'ЖН-ОН-1'!C9</f>
        <v>D-16-011</v>
      </c>
      <c r="E13" s="71">
        <f>'ЖН-ОН-1'!AB9+'ЖН-ОН-1'!AC9</f>
        <v>11</v>
      </c>
      <c r="F13" s="71">
        <f>'ЖН-ОН-1'!AD9+'ЖН-ОН-1'!AE9</f>
        <v>10</v>
      </c>
      <c r="G13" s="71">
        <f>+'ЖН-ОН-1'!AF9+'ЖН-ОН-1'!AG9+'ЖН-ОН-1'!AH9+'ЖН-ОН-1'!AI9</f>
        <v>26</v>
      </c>
      <c r="H13" s="71">
        <f>'ЖН-ОН-2'!AF10+'ЖН-ОН-2'!AG10</f>
        <v>0</v>
      </c>
      <c r="I13" s="71">
        <f>'ЖН-ОН-2'!AH10+'ЖН-ОН-2'!AI10</f>
        <v>0</v>
      </c>
      <c r="J13" s="71">
        <f>+'ЖН-ОН-2'!AF9+'ЖН-ОН-2'!AG9+'ЖН-ОН-2'!AH9+'ЖН-ОН-2'!AI9</f>
        <v>0</v>
      </c>
      <c r="K13" s="71">
        <f>G13+J13</f>
        <v>26</v>
      </c>
      <c r="L13" s="72" t="str">
        <f aca="true" t="shared" si="0" ref="L13:L27">IF(OR(K13&lt;39),"-","")</f>
        <v>-</v>
      </c>
      <c r="M13" s="72">
        <f>IF(L13="-",K13,"")</f>
        <v>26</v>
      </c>
      <c r="N13" s="72" t="str">
        <f>IF(L13="-","-","")</f>
        <v>-</v>
      </c>
      <c r="O13" s="72"/>
    </row>
    <row r="14" spans="1:15" s="2" customFormat="1" ht="27" customHeight="1" thickBot="1">
      <c r="A14" s="68">
        <v>2</v>
      </c>
      <c r="B14" s="201" t="str">
        <f>'ЖН-ОН-1'!B10</f>
        <v>Ибрагимов Шербек Эшмирза ўғли</v>
      </c>
      <c r="C14" s="201"/>
      <c r="D14" s="69" t="str">
        <f>'ЖН-ОН-1'!C10</f>
        <v>K-16-053</v>
      </c>
      <c r="E14" s="71">
        <f>'ЖН-ОН-1'!AB10+'ЖН-ОН-1'!AC10</f>
        <v>16</v>
      </c>
      <c r="F14" s="71">
        <f>'ЖН-ОН-1'!AD10+'ЖН-ОН-1'!AE10</f>
        <v>15</v>
      </c>
      <c r="G14" s="71">
        <f>+'ЖН-ОН-1'!AF10+'ЖН-ОН-1'!AG10+'ЖН-ОН-1'!AH10+'ЖН-ОН-1'!AI10</f>
        <v>34</v>
      </c>
      <c r="H14" s="71">
        <f>'ЖН-ОН-2'!AF11+'ЖН-ОН-2'!AG11</f>
        <v>0</v>
      </c>
      <c r="I14" s="71">
        <f>'ЖН-ОН-2'!AH11+'ЖН-ОН-2'!AI11</f>
        <v>0</v>
      </c>
      <c r="J14" s="71">
        <f>+'ЖН-ОН-2'!AF10+'ЖН-ОН-2'!AG10+'ЖН-ОН-2'!AH10+'ЖН-ОН-2'!AI10</f>
        <v>0</v>
      </c>
      <c r="K14" s="71">
        <f aca="true" t="shared" si="1" ref="K14:K27">G14+J14</f>
        <v>34</v>
      </c>
      <c r="L14" s="72" t="str">
        <f t="shared" si="0"/>
        <v>-</v>
      </c>
      <c r="M14" s="72">
        <f aca="true" t="shared" si="2" ref="M14:M27">IF(L14="-",K14,"")</f>
        <v>34</v>
      </c>
      <c r="N14" s="72" t="str">
        <f aca="true" t="shared" si="3" ref="N14:N27">IF(L14="-","-","")</f>
        <v>-</v>
      </c>
      <c r="O14" s="72"/>
    </row>
    <row r="15" spans="1:15" s="2" customFormat="1" ht="27.75" customHeight="1" hidden="1" thickBot="1">
      <c r="A15" s="68">
        <v>3</v>
      </c>
      <c r="B15" s="201" t="str">
        <f>'ЖН-ОН-1'!B11</f>
        <v>Исроилов Олимжон Комилжон ўғли</v>
      </c>
      <c r="C15" s="201"/>
      <c r="D15" s="69" t="str">
        <f>'ЖН-ОН-1'!C11</f>
        <v>K-16-041</v>
      </c>
      <c r="E15" s="71">
        <f>'ЖН-ОН-1'!AB11+'ЖН-ОН-1'!AC11</f>
        <v>15</v>
      </c>
      <c r="F15" s="71">
        <f>'ЖН-ОН-1'!AD11+'ЖН-ОН-1'!AE11</f>
        <v>15</v>
      </c>
      <c r="G15" s="71">
        <f>+'ЖН-ОН-1'!AF11+'ЖН-ОН-1'!AG11+'ЖН-ОН-1'!AH11+'ЖН-ОН-1'!AI11</f>
        <v>35</v>
      </c>
      <c r="H15" s="71">
        <f>'ЖН-ОН-2'!AF12+'ЖН-ОН-2'!AG12</f>
        <v>0</v>
      </c>
      <c r="I15" s="71">
        <f>'ЖН-ОН-2'!AH12+'ЖН-ОН-2'!AI12</f>
        <v>0</v>
      </c>
      <c r="J15" s="71">
        <f>+'ЖН-ОН-2'!AF11+'ЖН-ОН-2'!AG11+'ЖН-ОН-2'!AH11+'ЖН-ОН-2'!AI11</f>
        <v>0</v>
      </c>
      <c r="K15" s="71">
        <f t="shared" si="1"/>
        <v>35</v>
      </c>
      <c r="L15" s="72" t="str">
        <f t="shared" si="0"/>
        <v>-</v>
      </c>
      <c r="M15" s="72">
        <f t="shared" si="2"/>
        <v>35</v>
      </c>
      <c r="N15" s="72" t="str">
        <f t="shared" si="3"/>
        <v>-</v>
      </c>
      <c r="O15" s="72"/>
    </row>
    <row r="16" spans="1:15" s="2" customFormat="1" ht="27.75" customHeight="1" thickBot="1">
      <c r="A16" s="68">
        <v>3</v>
      </c>
      <c r="B16" s="201" t="str">
        <f>'ЖН-ОН-1'!B12</f>
        <v>Қудратов Нуриддин Ҳамза ўғли</v>
      </c>
      <c r="C16" s="201"/>
      <c r="D16" s="69" t="str">
        <f>'ЖН-ОН-1'!C12</f>
        <v>D-16-005</v>
      </c>
      <c r="E16" s="71">
        <f>'ЖН-ОН-1'!AB12+'ЖН-ОН-1'!AC12</f>
        <v>16</v>
      </c>
      <c r="F16" s="71">
        <f>'ЖН-ОН-1'!AD12+'ЖН-ОН-1'!AE12</f>
        <v>15</v>
      </c>
      <c r="G16" s="71">
        <f>+'ЖН-ОН-1'!AF12+'ЖН-ОН-1'!AG12+'ЖН-ОН-1'!AH12+'ЖН-ОН-1'!AI12</f>
        <v>34</v>
      </c>
      <c r="H16" s="71">
        <f>'ЖН-ОН-2'!AF13+'ЖН-ОН-2'!AG13</f>
        <v>0</v>
      </c>
      <c r="I16" s="71">
        <f>'ЖН-ОН-2'!AH13+'ЖН-ОН-2'!AI13</f>
        <v>0</v>
      </c>
      <c r="J16" s="71">
        <f>+'ЖН-ОН-2'!AF12+'ЖН-ОН-2'!AG12+'ЖН-ОН-2'!AH12+'ЖН-ОН-2'!AI12</f>
        <v>0</v>
      </c>
      <c r="K16" s="71">
        <f t="shared" si="1"/>
        <v>34</v>
      </c>
      <c r="L16" s="72" t="str">
        <f t="shared" si="0"/>
        <v>-</v>
      </c>
      <c r="M16" s="72">
        <f t="shared" si="2"/>
        <v>34</v>
      </c>
      <c r="N16" s="72" t="str">
        <f t="shared" si="3"/>
        <v>-</v>
      </c>
      <c r="O16" s="72"/>
    </row>
    <row r="17" spans="1:15" s="2" customFormat="1" ht="27.75" customHeight="1" thickBot="1">
      <c r="A17" s="68">
        <v>4</v>
      </c>
      <c r="B17" s="201" t="str">
        <f>'ЖН-ОН-1'!B13</f>
        <v>Мамарасулов Файзулло Рустам ўғли</v>
      </c>
      <c r="C17" s="201"/>
      <c r="D17" s="69" t="str">
        <f>'ЖН-ОН-1'!C13</f>
        <v>K-16-044</v>
      </c>
      <c r="E17" s="71">
        <f>'ЖН-ОН-1'!AB13+'ЖН-ОН-1'!AC13</f>
        <v>13</v>
      </c>
      <c r="F17" s="71">
        <f>'ЖН-ОН-1'!AD13+'ЖН-ОН-1'!AE13</f>
        <v>13</v>
      </c>
      <c r="G17" s="71">
        <f>+'ЖН-ОН-1'!AF13+'ЖН-ОН-1'!AG13+'ЖН-ОН-1'!AH13+'ЖН-ОН-1'!AI13</f>
        <v>27</v>
      </c>
      <c r="H17" s="71">
        <f>'ЖН-ОН-2'!AF14+'ЖН-ОН-2'!AG14</f>
        <v>0</v>
      </c>
      <c r="I17" s="71">
        <f>'ЖН-ОН-2'!AH14+'ЖН-ОН-2'!AI14</f>
        <v>0</v>
      </c>
      <c r="J17" s="71">
        <f>+'ЖН-ОН-2'!AF13+'ЖН-ОН-2'!AG13+'ЖН-ОН-2'!AH13+'ЖН-ОН-2'!AI13</f>
        <v>0</v>
      </c>
      <c r="K17" s="71">
        <f t="shared" si="1"/>
        <v>27</v>
      </c>
      <c r="L17" s="72" t="str">
        <f t="shared" si="0"/>
        <v>-</v>
      </c>
      <c r="M17" s="72">
        <f t="shared" si="2"/>
        <v>27</v>
      </c>
      <c r="N17" s="72" t="str">
        <f t="shared" si="3"/>
        <v>-</v>
      </c>
      <c r="O17" s="72"/>
    </row>
    <row r="18" spans="1:15" s="2" customFormat="1" ht="27.75" customHeight="1" thickBot="1">
      <c r="A18" s="68">
        <v>5</v>
      </c>
      <c r="B18" s="201" t="str">
        <f>'ЖН-ОН-1'!B14</f>
        <v>Мусаева Мадина Салим қизи </v>
      </c>
      <c r="C18" s="201"/>
      <c r="D18" s="69" t="str">
        <f>'ЖН-ОН-1'!C14</f>
        <v>K-16-060</v>
      </c>
      <c r="E18" s="71">
        <f>'ЖН-ОН-1'!AB14+'ЖН-ОН-1'!AC14</f>
        <v>15</v>
      </c>
      <c r="F18" s="71">
        <f>'ЖН-ОН-1'!AD14+'ЖН-ОН-1'!AE14</f>
        <v>15</v>
      </c>
      <c r="G18" s="71">
        <f>+'ЖН-ОН-1'!AF14+'ЖН-ОН-1'!AG14+'ЖН-ОН-1'!AH14+'ЖН-ОН-1'!AI14</f>
        <v>31</v>
      </c>
      <c r="H18" s="71">
        <f>'ЖН-ОН-2'!AF15+'ЖН-ОН-2'!AG15</f>
        <v>0</v>
      </c>
      <c r="I18" s="71">
        <f>'ЖН-ОН-2'!AH15+'ЖН-ОН-2'!AI15</f>
        <v>0</v>
      </c>
      <c r="J18" s="71">
        <f>+'ЖН-ОН-2'!AF14+'ЖН-ОН-2'!AG14+'ЖН-ОН-2'!AH14+'ЖН-ОН-2'!AI14</f>
        <v>0</v>
      </c>
      <c r="K18" s="71">
        <f t="shared" si="1"/>
        <v>31</v>
      </c>
      <c r="L18" s="72" t="str">
        <f t="shared" si="0"/>
        <v>-</v>
      </c>
      <c r="M18" s="72">
        <f t="shared" si="2"/>
        <v>31</v>
      </c>
      <c r="N18" s="72" t="str">
        <f t="shared" si="3"/>
        <v>-</v>
      </c>
      <c r="O18" s="72"/>
    </row>
    <row r="19" spans="1:15" s="2" customFormat="1" ht="27.75" customHeight="1" thickBot="1">
      <c r="A19" s="68">
        <v>6</v>
      </c>
      <c r="B19" s="201" t="str">
        <f>'ЖН-ОН-1'!B15</f>
        <v>Рўзиев Эрали Яраш ўғли</v>
      </c>
      <c r="C19" s="201"/>
      <c r="D19" s="69" t="str">
        <f>'ЖН-ОН-1'!C15</f>
        <v>K-16-033</v>
      </c>
      <c r="E19" s="71">
        <f>'ЖН-ОН-1'!AB15+'ЖН-ОН-1'!AC15</f>
        <v>16</v>
      </c>
      <c r="F19" s="71">
        <f>'ЖН-ОН-1'!AD15+'ЖН-ОН-1'!AE15</f>
        <v>14</v>
      </c>
      <c r="G19" s="71">
        <f>+'ЖН-ОН-1'!AF15+'ЖН-ОН-1'!AG15+'ЖН-ОН-1'!AH15+'ЖН-ОН-1'!AI15</f>
        <v>33</v>
      </c>
      <c r="H19" s="71">
        <f>'ЖН-ОН-2'!AF16+'ЖН-ОН-2'!AG16</f>
        <v>0</v>
      </c>
      <c r="I19" s="71">
        <f>'ЖН-ОН-2'!AH16+'ЖН-ОН-2'!AI16</f>
        <v>0</v>
      </c>
      <c r="J19" s="71">
        <f>+'ЖН-ОН-2'!AF15+'ЖН-ОН-2'!AG15+'ЖН-ОН-2'!AH15+'ЖН-ОН-2'!AI15</f>
        <v>0</v>
      </c>
      <c r="K19" s="71">
        <f t="shared" si="1"/>
        <v>33</v>
      </c>
      <c r="L19" s="72" t="str">
        <f t="shared" si="0"/>
        <v>-</v>
      </c>
      <c r="M19" s="72">
        <f t="shared" si="2"/>
        <v>33</v>
      </c>
      <c r="N19" s="72" t="str">
        <f t="shared" si="3"/>
        <v>-</v>
      </c>
      <c r="O19" s="72"/>
    </row>
    <row r="20" spans="1:15" s="2" customFormat="1" ht="27.75" customHeight="1" thickBot="1">
      <c r="A20" s="68">
        <v>7</v>
      </c>
      <c r="B20" s="201" t="str">
        <f>'ЖН-ОН-1'!B16</f>
        <v>Рустамова Мафтуна Рустам қизи</v>
      </c>
      <c r="C20" s="201"/>
      <c r="D20" s="69" t="str">
        <f>'ЖН-ОН-1'!C16</f>
        <v>K-16-030</v>
      </c>
      <c r="E20" s="71">
        <f>'ЖН-ОН-1'!AB16+'ЖН-ОН-1'!AC16</f>
        <v>16</v>
      </c>
      <c r="F20" s="71">
        <f>'ЖН-ОН-1'!AD16+'ЖН-ОН-1'!AE16</f>
        <v>14</v>
      </c>
      <c r="G20" s="71">
        <f>+'ЖН-ОН-1'!AF16+'ЖН-ОН-1'!AG16+'ЖН-ОН-1'!AH16+'ЖН-ОН-1'!AI16</f>
        <v>33</v>
      </c>
      <c r="H20" s="71">
        <f>'ЖН-ОН-2'!AF17+'ЖН-ОН-2'!AG17</f>
        <v>0</v>
      </c>
      <c r="I20" s="71">
        <f>'ЖН-ОН-2'!AH17+'ЖН-ОН-2'!AI17</f>
        <v>0</v>
      </c>
      <c r="J20" s="71">
        <f>+'ЖН-ОН-2'!AF16+'ЖН-ОН-2'!AG16+'ЖН-ОН-2'!AH16+'ЖН-ОН-2'!AI16</f>
        <v>0</v>
      </c>
      <c r="K20" s="71">
        <f t="shared" si="1"/>
        <v>33</v>
      </c>
      <c r="L20" s="72" t="str">
        <f t="shared" si="0"/>
        <v>-</v>
      </c>
      <c r="M20" s="72">
        <f t="shared" si="2"/>
        <v>33</v>
      </c>
      <c r="N20" s="72" t="str">
        <f t="shared" si="3"/>
        <v>-</v>
      </c>
      <c r="O20" s="72"/>
    </row>
    <row r="21" spans="1:15" s="2" customFormat="1" ht="27.75" customHeight="1" thickBot="1">
      <c r="A21" s="68">
        <v>8</v>
      </c>
      <c r="B21" s="201" t="str">
        <f>'ЖН-ОН-1'!B17</f>
        <v>Султанова Хусния Абдужамолиддин қизи</v>
      </c>
      <c r="C21" s="201"/>
      <c r="D21" s="69" t="str">
        <f>'ЖН-ОН-1'!C17</f>
        <v>K-16-048</v>
      </c>
      <c r="E21" s="71">
        <f>'ЖН-ОН-1'!AB17+'ЖН-ОН-1'!AC17</f>
        <v>11</v>
      </c>
      <c r="F21" s="71">
        <f>'ЖН-ОН-1'!AD17+'ЖН-ОН-1'!AE17</f>
        <v>10</v>
      </c>
      <c r="G21" s="71">
        <f>+'ЖН-ОН-1'!AF17+'ЖН-ОН-1'!AG17+'ЖН-ОН-1'!AH17+'ЖН-ОН-1'!AI17</f>
        <v>30</v>
      </c>
      <c r="H21" s="71">
        <f>'ЖН-ОН-2'!AF18+'ЖН-ОН-2'!AG18</f>
        <v>0</v>
      </c>
      <c r="I21" s="71">
        <f>'ЖН-ОН-2'!AH18+'ЖН-ОН-2'!AI18</f>
        <v>0</v>
      </c>
      <c r="J21" s="71">
        <f>+'ЖН-ОН-2'!AF17+'ЖН-ОН-2'!AG17+'ЖН-ОН-2'!AH17+'ЖН-ОН-2'!AI17</f>
        <v>0</v>
      </c>
      <c r="K21" s="71">
        <f t="shared" si="1"/>
        <v>30</v>
      </c>
      <c r="L21" s="72" t="str">
        <f t="shared" si="0"/>
        <v>-</v>
      </c>
      <c r="M21" s="72">
        <f t="shared" si="2"/>
        <v>30</v>
      </c>
      <c r="N21" s="72" t="str">
        <f t="shared" si="3"/>
        <v>-</v>
      </c>
      <c r="O21" s="72"/>
    </row>
    <row r="22" spans="1:15" s="2" customFormat="1" ht="27.75" customHeight="1" thickBot="1">
      <c r="A22" s="68">
        <v>9</v>
      </c>
      <c r="B22" s="201" t="str">
        <f>'ЖН-ОН-1'!B18</f>
        <v>Турсунхўжаева Дилафруз Дилшод қизи </v>
      </c>
      <c r="C22" s="201"/>
      <c r="D22" s="69" t="str">
        <f>'ЖН-ОН-1'!C18</f>
        <v>К-16-075</v>
      </c>
      <c r="E22" s="71">
        <f>'ЖН-ОН-1'!AB18+'ЖН-ОН-1'!AC18</f>
        <v>16</v>
      </c>
      <c r="F22" s="71">
        <f>'ЖН-ОН-1'!AD18+'ЖН-ОН-1'!AE18</f>
        <v>15</v>
      </c>
      <c r="G22" s="71">
        <f>+'ЖН-ОН-1'!AF18+'ЖН-ОН-1'!AG18+'ЖН-ОН-1'!AH18+'ЖН-ОН-1'!AI18</f>
        <v>35</v>
      </c>
      <c r="H22" s="71">
        <f>'ЖН-ОН-2'!AF19+'ЖН-ОН-2'!AG19</f>
        <v>0</v>
      </c>
      <c r="I22" s="71">
        <f>'ЖН-ОН-2'!AH19+'ЖН-ОН-2'!AI19</f>
        <v>0</v>
      </c>
      <c r="J22" s="71">
        <f>+'ЖН-ОН-2'!AF18+'ЖН-ОН-2'!AG18+'ЖН-ОН-2'!AH18+'ЖН-ОН-2'!AI18</f>
        <v>0</v>
      </c>
      <c r="K22" s="71">
        <f t="shared" si="1"/>
        <v>35</v>
      </c>
      <c r="L22" s="72" t="str">
        <f t="shared" si="0"/>
        <v>-</v>
      </c>
      <c r="M22" s="72">
        <f t="shared" si="2"/>
        <v>35</v>
      </c>
      <c r="N22" s="72" t="str">
        <f t="shared" si="3"/>
        <v>-</v>
      </c>
      <c r="O22" s="72"/>
    </row>
    <row r="23" spans="1:15" s="2" customFormat="1" ht="27.75" customHeight="1" thickBot="1">
      <c r="A23" s="68">
        <v>10</v>
      </c>
      <c r="B23" s="201" t="str">
        <f>'ЖН-ОН-1'!B19</f>
        <v>Файзуллаева Рушана Баҳодировна</v>
      </c>
      <c r="C23" s="201"/>
      <c r="D23" s="69" t="str">
        <f>'ЖН-ОН-1'!C19</f>
        <v>D-16-013</v>
      </c>
      <c r="E23" s="71">
        <f>'ЖН-ОН-1'!AB19+'ЖН-ОН-1'!AC19</f>
        <v>16</v>
      </c>
      <c r="F23" s="71">
        <f>'ЖН-ОН-1'!AD19+'ЖН-ОН-1'!AE19</f>
        <v>15</v>
      </c>
      <c r="G23" s="71">
        <f>+'ЖН-ОН-1'!AF19+'ЖН-ОН-1'!AG19+'ЖН-ОН-1'!AH19+'ЖН-ОН-1'!AI19</f>
        <v>33</v>
      </c>
      <c r="H23" s="71">
        <f>'ЖН-ОН-2'!AF20+'ЖН-ОН-2'!AG20</f>
        <v>0</v>
      </c>
      <c r="I23" s="71">
        <f>'ЖН-ОН-2'!AH20+'ЖН-ОН-2'!AI20</f>
        <v>0</v>
      </c>
      <c r="J23" s="71">
        <f>+'ЖН-ОН-2'!AF19+'ЖН-ОН-2'!AG19+'ЖН-ОН-2'!AH19+'ЖН-ОН-2'!AI19</f>
        <v>0</v>
      </c>
      <c r="K23" s="71">
        <f t="shared" si="1"/>
        <v>33</v>
      </c>
      <c r="L23" s="72" t="str">
        <f t="shared" si="0"/>
        <v>-</v>
      </c>
      <c r="M23" s="72">
        <f t="shared" si="2"/>
        <v>33</v>
      </c>
      <c r="N23" s="72" t="str">
        <f t="shared" si="3"/>
        <v>-</v>
      </c>
      <c r="O23" s="72"/>
    </row>
    <row r="24" spans="1:15" s="2" customFormat="1" ht="27.75" customHeight="1" thickBot="1">
      <c r="A24" s="68">
        <v>11</v>
      </c>
      <c r="B24" s="201" t="str">
        <f>'ЖН-ОН-1'!B20</f>
        <v>Эшонқулова Шохиста Бахтиер қизи</v>
      </c>
      <c r="C24" s="201"/>
      <c r="D24" s="69" t="str">
        <f>'ЖН-ОН-1'!C20</f>
        <v>D-16-007</v>
      </c>
      <c r="E24" s="71">
        <f>'ЖН-ОН-1'!AB20+'ЖН-ОН-1'!AC20</f>
        <v>14</v>
      </c>
      <c r="F24" s="71">
        <f>'ЖН-ОН-1'!AD20+'ЖН-ОН-1'!AE20</f>
        <v>14</v>
      </c>
      <c r="G24" s="71">
        <f>+'ЖН-ОН-1'!AF20+'ЖН-ОН-1'!AG20+'ЖН-ОН-1'!AH20+'ЖН-ОН-1'!AI20</f>
        <v>31</v>
      </c>
      <c r="H24" s="71">
        <f>'ЖН-ОН-2'!AF21+'ЖН-ОН-2'!AG21</f>
        <v>0</v>
      </c>
      <c r="I24" s="71">
        <f>'ЖН-ОН-2'!AH21+'ЖН-ОН-2'!AI21</f>
        <v>0</v>
      </c>
      <c r="J24" s="71">
        <f>+'ЖН-ОН-2'!AF20+'ЖН-ОН-2'!AG20+'ЖН-ОН-2'!AH20+'ЖН-ОН-2'!AI20</f>
        <v>0</v>
      </c>
      <c r="K24" s="71">
        <f t="shared" si="1"/>
        <v>31</v>
      </c>
      <c r="L24" s="72" t="str">
        <f t="shared" si="0"/>
        <v>-</v>
      </c>
      <c r="M24" s="72">
        <f t="shared" si="2"/>
        <v>31</v>
      </c>
      <c r="N24" s="72" t="str">
        <f t="shared" si="3"/>
        <v>-</v>
      </c>
      <c r="O24" s="72"/>
    </row>
    <row r="25" spans="1:15" s="2" customFormat="1" ht="27.75" customHeight="1" thickBot="1">
      <c r="A25" s="68">
        <v>12</v>
      </c>
      <c r="B25" s="201" t="str">
        <f>'ЖН-ОН-1'!B21</f>
        <v>Мирзакаримов Жасурбек Қучқорбой ўғли</v>
      </c>
      <c r="C25" s="201"/>
      <c r="D25" s="69">
        <f>'ЖН-ОН-1'!C21</f>
        <v>0</v>
      </c>
      <c r="E25" s="71">
        <f>'ЖН-ОН-1'!AB21+'ЖН-ОН-1'!AC21</f>
        <v>15</v>
      </c>
      <c r="F25" s="71">
        <f>'ЖН-ОН-1'!AD21+'ЖН-ОН-1'!AE21</f>
        <v>15</v>
      </c>
      <c r="G25" s="71">
        <f>+'ЖН-ОН-1'!AF21+'ЖН-ОН-1'!AG21+'ЖН-ОН-1'!AH21+'ЖН-ОН-1'!AI21</f>
        <v>35</v>
      </c>
      <c r="H25" s="71">
        <f>'ЖН-ОН-2'!AF22+'ЖН-ОН-2'!AG22</f>
        <v>0</v>
      </c>
      <c r="I25" s="71">
        <f>'ЖН-ОН-2'!AH22+'ЖН-ОН-2'!AI22</f>
        <v>0</v>
      </c>
      <c r="J25" s="71">
        <f>+'ЖН-ОН-2'!AF21+'ЖН-ОН-2'!AG21+'ЖН-ОН-2'!AH21+'ЖН-ОН-2'!AI21</f>
        <v>0</v>
      </c>
      <c r="K25" s="71">
        <f t="shared" si="1"/>
        <v>35</v>
      </c>
      <c r="L25" s="72" t="str">
        <f t="shared" si="0"/>
        <v>-</v>
      </c>
      <c r="M25" s="72">
        <f t="shared" si="2"/>
        <v>35</v>
      </c>
      <c r="N25" s="72" t="str">
        <f t="shared" si="3"/>
        <v>-</v>
      </c>
      <c r="O25" s="72"/>
    </row>
    <row r="26" spans="1:15" s="2" customFormat="1" ht="27.75" customHeight="1" thickBot="1">
      <c r="A26" s="68">
        <v>13</v>
      </c>
      <c r="B26" s="201" t="str">
        <f>'ЖН-ОН-1'!B22</f>
        <v>Шаропов Обид Миролимович</v>
      </c>
      <c r="C26" s="201"/>
      <c r="D26" s="69" t="str">
        <f>'ЖН-ОН-1'!C22</f>
        <v>K-16-062</v>
      </c>
      <c r="E26" s="71">
        <f>'ЖН-ОН-1'!AB22+'ЖН-ОН-1'!AC22</f>
        <v>13</v>
      </c>
      <c r="F26" s="71">
        <f>'ЖН-ОН-1'!AD22+'ЖН-ОН-1'!AE22</f>
        <v>13</v>
      </c>
      <c r="G26" s="71">
        <f>+'ЖН-ОН-1'!AF22+'ЖН-ОН-1'!AG22+'ЖН-ОН-1'!AH22+'ЖН-ОН-1'!AI22</f>
        <v>27</v>
      </c>
      <c r="H26" s="71" t="e">
        <f>'ЖН-ОН-2'!#REF!+'ЖН-ОН-2'!#REF!</f>
        <v>#REF!</v>
      </c>
      <c r="I26" s="71" t="e">
        <f>'ЖН-ОН-2'!#REF!+'ЖН-ОН-2'!#REF!</f>
        <v>#REF!</v>
      </c>
      <c r="J26" s="71">
        <f>+'ЖН-ОН-2'!AF22+'ЖН-ОН-2'!AG22+'ЖН-ОН-2'!AH22+'ЖН-ОН-2'!AI22</f>
        <v>0</v>
      </c>
      <c r="K26" s="71">
        <f t="shared" si="1"/>
        <v>27</v>
      </c>
      <c r="L26" s="72" t="str">
        <f t="shared" si="0"/>
        <v>-</v>
      </c>
      <c r="M26" s="72">
        <f t="shared" si="2"/>
        <v>27</v>
      </c>
      <c r="N26" s="72" t="str">
        <f t="shared" si="3"/>
        <v>-</v>
      </c>
      <c r="O26" s="72"/>
    </row>
    <row r="27" spans="1:15" s="2" customFormat="1" ht="33" customHeight="1" thickBot="1">
      <c r="A27" s="68">
        <v>14</v>
      </c>
      <c r="B27" s="201">
        <f>'ЖН-ОН-1'!B23</f>
        <v>0</v>
      </c>
      <c r="C27" s="201"/>
      <c r="D27" s="69">
        <f>'ЖН-ОН-1'!C23</f>
        <v>0</v>
      </c>
      <c r="E27" s="71">
        <f>'ЖН-ОН-1'!AB23+'ЖН-ОН-1'!AC23</f>
        <v>0</v>
      </c>
      <c r="F27" s="71">
        <f>'ЖН-ОН-1'!AD23+'ЖН-ОН-1'!AE23</f>
        <v>0</v>
      </c>
      <c r="G27" s="71">
        <f>+'ЖН-ОН-1'!AF23+'ЖН-ОН-1'!AG23+'ЖН-ОН-1'!AH23+'ЖН-ОН-1'!AI23</f>
        <v>0</v>
      </c>
      <c r="H27" s="71" t="e">
        <f>'ЖН-ОН-2'!#REF!+'ЖН-ОН-2'!#REF!</f>
        <v>#REF!</v>
      </c>
      <c r="I27" s="71" t="e">
        <f>'ЖН-ОН-2'!#REF!+'ЖН-ОН-2'!#REF!</f>
        <v>#REF!</v>
      </c>
      <c r="J27" s="71" t="e">
        <f>+'ЖН-ОН-2'!#REF!+'ЖН-ОН-2'!#REF!+'ЖН-ОН-2'!#REF!+'ЖН-ОН-2'!#REF!</f>
        <v>#REF!</v>
      </c>
      <c r="K27" s="71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72"/>
    </row>
    <row r="28" spans="1:15" ht="49.5" customHeight="1" thickBot="1">
      <c r="A28" s="204" t="s">
        <v>14</v>
      </c>
      <c r="B28" s="204"/>
      <c r="C28" s="204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92"/>
    </row>
    <row r="29" spans="1:3" ht="39.75" customHeight="1">
      <c r="A29" s="179"/>
      <c r="B29" s="179"/>
      <c r="C29" s="179"/>
    </row>
    <row r="30" spans="1:15" ht="18.75">
      <c r="A30" s="15"/>
      <c r="B30" s="15"/>
      <c r="C30" s="16" t="s">
        <v>15</v>
      </c>
      <c r="D30" s="36">
        <v>14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</row>
    <row r="31" spans="1:15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</row>
    <row r="32" spans="1:15" ht="30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</row>
    <row r="33" spans="1:15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M!G15</f>
        <v>А.Тўлабоев</v>
      </c>
    </row>
    <row r="35" spans="1:15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1" t="s">
        <v>20</v>
      </c>
    </row>
  </sheetData>
  <sheetProtection/>
  <mergeCells count="44">
    <mergeCell ref="A2:O2"/>
    <mergeCell ref="H7:I7"/>
    <mergeCell ref="A8:B8"/>
    <mergeCell ref="N11:N12"/>
    <mergeCell ref="O11:O12"/>
    <mergeCell ref="D35:G35"/>
    <mergeCell ref="M35:N35"/>
    <mergeCell ref="M9:O9"/>
    <mergeCell ref="B15:C15"/>
    <mergeCell ref="B16:C16"/>
    <mergeCell ref="B13:C13"/>
    <mergeCell ref="B11:C12"/>
    <mergeCell ref="D11:D12"/>
    <mergeCell ref="E11:K11"/>
    <mergeCell ref="L11:L12"/>
    <mergeCell ref="A6:O6"/>
    <mergeCell ref="M11:M12"/>
    <mergeCell ref="A11:A12"/>
    <mergeCell ref="A4:I4"/>
    <mergeCell ref="A5:H5"/>
    <mergeCell ref="E7:F7"/>
    <mergeCell ref="A35:B35"/>
    <mergeCell ref="B23:C23"/>
    <mergeCell ref="B24:C24"/>
    <mergeCell ref="B21:C21"/>
    <mergeCell ref="B22:C22"/>
    <mergeCell ref="B19:C19"/>
    <mergeCell ref="B20:C20"/>
    <mergeCell ref="B17:C17"/>
    <mergeCell ref="B18:C18"/>
    <mergeCell ref="A29:C29"/>
    <mergeCell ref="D32:G32"/>
    <mergeCell ref="K32:L32"/>
    <mergeCell ref="A33:C33"/>
    <mergeCell ref="D34:G34"/>
    <mergeCell ref="M34:N34"/>
    <mergeCell ref="G8:K8"/>
    <mergeCell ref="B27:C27"/>
    <mergeCell ref="B25:C25"/>
    <mergeCell ref="B26:C26"/>
    <mergeCell ref="A28:C28"/>
    <mergeCell ref="H9:K9"/>
    <mergeCell ref="C9:F9"/>
    <mergeCell ref="B14:C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="55" zoomScaleSheetLayoutView="100" zoomScalePageLayoutView="55" workbookViewId="0" topLeftCell="A19">
      <selection activeCell="J13" sqref="J13:J27"/>
    </sheetView>
  </sheetViews>
  <sheetFormatPr defaultColWidth="9.140625" defaultRowHeight="12.75"/>
  <cols>
    <col min="1" max="2" width="4.57421875" style="1" customWidth="1"/>
    <col min="3" max="3" width="35.57421875" style="1" customWidth="1"/>
    <col min="4" max="4" width="14.00390625" style="1" customWidth="1"/>
    <col min="5" max="6" width="4.7109375" style="1" hidden="1" customWidth="1"/>
    <col min="7" max="7" width="10.8515625" style="1" customWidth="1"/>
    <col min="8" max="8" width="4.7109375" style="1" hidden="1" customWidth="1"/>
    <col min="9" max="9" width="4.28125" style="1" hidden="1" customWidth="1"/>
    <col min="10" max="10" width="10.140625" style="1" customWidth="1"/>
    <col min="11" max="11" width="9.8515625" style="1" customWidth="1"/>
    <col min="12" max="12" width="10.00390625" style="1" customWidth="1"/>
    <col min="13" max="13" width="11.57421875" style="1" customWidth="1"/>
    <col min="14" max="14" width="9.28125" style="1" customWidth="1"/>
    <col min="15" max="15" width="5.57421875" style="1" customWidth="1"/>
    <col min="16" max="16" width="7.28125" style="1" customWidth="1"/>
    <col min="17" max="17" width="2.14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+M!D16</f>
        <v>I-18/09-202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5.75" customHeight="1">
      <c r="A8" s="191" t="s">
        <v>39</v>
      </c>
      <c r="B8" s="191"/>
      <c r="C8" s="48" t="e">
        <f>+M!B16</f>
        <v>#REF!</v>
      </c>
      <c r="D8" s="48" t="s">
        <v>50</v>
      </c>
      <c r="E8" s="48"/>
      <c r="F8" s="221" t="e">
        <f>+'ЖН-ОН-1'!#REF!</f>
        <v>#REF!</v>
      </c>
      <c r="G8" s="221"/>
      <c r="H8" s="221"/>
      <c r="I8" s="221"/>
      <c r="J8" s="221"/>
      <c r="K8" s="221"/>
      <c r="L8" s="216" t="s">
        <v>49</v>
      </c>
      <c r="M8" s="216"/>
      <c r="N8" s="216"/>
      <c r="O8" s="218" t="e">
        <f>+'ЖН-ОН-1'!#REF!</f>
        <v>#REF!</v>
      </c>
      <c r="P8" s="218"/>
      <c r="Q8" s="218"/>
    </row>
    <row r="9" spans="1:17" ht="18.75" customHeight="1">
      <c r="A9" s="14" t="s">
        <v>25</v>
      </c>
      <c r="B9" s="14"/>
      <c r="C9" s="214" t="s">
        <v>26</v>
      </c>
      <c r="D9" s="214"/>
      <c r="E9" s="214"/>
      <c r="F9" s="214"/>
      <c r="G9" s="25">
        <f>+M!C16</f>
        <v>128</v>
      </c>
      <c r="H9" s="214" t="s">
        <v>45</v>
      </c>
      <c r="I9" s="214"/>
      <c r="J9" s="214"/>
      <c r="K9" s="214"/>
      <c r="L9" s="114">
        <f>+M!E16</f>
        <v>21</v>
      </c>
      <c r="M9" s="199" t="str">
        <f>M!F16</f>
        <v>июнь 2018 йил</v>
      </c>
      <c r="N9" s="199"/>
      <c r="O9" s="199"/>
      <c r="P9" s="209"/>
      <c r="Q9" s="209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4.7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220" t="s">
        <v>10</v>
      </c>
      <c r="M11" s="189" t="s">
        <v>11</v>
      </c>
      <c r="N11" s="189" t="s">
        <v>12</v>
      </c>
      <c r="O11" s="190" t="s">
        <v>13</v>
      </c>
      <c r="P11" s="190"/>
      <c r="Q11" s="190"/>
    </row>
    <row r="12" spans="1:17" ht="71.25" customHeight="1" thickBot="1">
      <c r="A12" s="192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34</v>
      </c>
      <c r="I12" s="67" t="s">
        <v>74</v>
      </c>
      <c r="J12" s="67" t="s">
        <v>57</v>
      </c>
      <c r="K12" s="67" t="s">
        <v>60</v>
      </c>
      <c r="L12" s="220"/>
      <c r="M12" s="189"/>
      <c r="N12" s="189"/>
      <c r="O12" s="190"/>
      <c r="P12" s="190"/>
      <c r="Q12" s="190"/>
    </row>
    <row r="13" spans="1:17" s="2" customFormat="1" ht="27.75" customHeight="1" thickBot="1">
      <c r="A13" s="70">
        <v>1</v>
      </c>
      <c r="B13" s="219" t="str">
        <f>'ЖН-ОН-1'!B9</f>
        <v>Жуманиязов Сухроб Қудрат ўғли</v>
      </c>
      <c r="C13" s="219"/>
      <c r="D13" s="69" t="str">
        <f>'ЖН-ОН-1'!C9</f>
        <v>D-16-011</v>
      </c>
      <c r="E13" s="69" t="e">
        <f>'ЖН-ОН-1'!#REF!+'ЖН-ОН-1'!#REF!</f>
        <v>#REF!</v>
      </c>
      <c r="F13" s="69" t="e">
        <f>'ЖН-ОН-1'!#REF!+'ЖН-ОН-1'!#REF!</f>
        <v>#REF!</v>
      </c>
      <c r="G13" s="71" t="e">
        <f>+'ЖН-ОН-1'!#REF!+'ЖН-ОН-1'!#REF!+'ЖН-ОН-1'!#REF!+'ЖН-ОН-1'!#REF!</f>
        <v>#REF!</v>
      </c>
      <c r="H13" s="71">
        <f>'ЖН-ОН-2'!AJ10+'ЖН-ОН-2'!AK10</f>
        <v>0</v>
      </c>
      <c r="I13" s="71">
        <f>'ЖН-ОН-2'!AL10+'ЖН-ОН-2'!AM10</f>
        <v>0</v>
      </c>
      <c r="J13" s="71">
        <f>+'ЖН-ОН-2'!AJ9+'ЖН-ОН-2'!AK9+'ЖН-ОН-2'!AL9+'ЖН-ОН-2'!AM9</f>
        <v>0</v>
      </c>
      <c r="K13" s="71" t="e">
        <f>G13+J13</f>
        <v>#REF!</v>
      </c>
      <c r="L13" s="72" t="e">
        <f aca="true" t="shared" si="0" ref="L13:L27">IF(OR(K13&lt;39),"-","")</f>
        <v>#REF!</v>
      </c>
      <c r="M13" s="89" t="e">
        <f>IF(L13="-",K13,"")</f>
        <v>#REF!</v>
      </c>
      <c r="N13" s="89" t="e">
        <f>IF(L13="-","-","")</f>
        <v>#REF!</v>
      </c>
      <c r="O13" s="210"/>
      <c r="P13" s="210"/>
      <c r="Q13" s="210"/>
    </row>
    <row r="14" spans="1:17" s="2" customFormat="1" ht="27.75" customHeight="1" thickBot="1">
      <c r="A14" s="70">
        <v>2</v>
      </c>
      <c r="B14" s="219" t="str">
        <f>'ЖН-ОН-1'!B10</f>
        <v>Ибрагимов Шербек Эшмирза ўғли</v>
      </c>
      <c r="C14" s="219"/>
      <c r="D14" s="69" t="str">
        <f>'ЖН-ОН-1'!C10</f>
        <v>K-16-053</v>
      </c>
      <c r="E14" s="69" t="e">
        <f>'ЖН-ОН-1'!#REF!+'ЖН-ОН-1'!#REF!</f>
        <v>#REF!</v>
      </c>
      <c r="F14" s="69" t="e">
        <f>'ЖН-ОН-1'!#REF!+'ЖН-ОН-1'!#REF!</f>
        <v>#REF!</v>
      </c>
      <c r="G14" s="71" t="e">
        <f>+'ЖН-ОН-1'!#REF!+'ЖН-ОН-1'!#REF!+'ЖН-ОН-1'!#REF!+'ЖН-ОН-1'!#REF!</f>
        <v>#REF!</v>
      </c>
      <c r="H14" s="71">
        <f>'ЖН-ОН-2'!AJ11+'ЖН-ОН-2'!AK11</f>
        <v>0</v>
      </c>
      <c r="I14" s="71">
        <f>'ЖН-ОН-2'!AL11+'ЖН-ОН-2'!AM11</f>
        <v>0</v>
      </c>
      <c r="J14" s="71">
        <f>+'ЖН-ОН-2'!AJ10+'ЖН-ОН-2'!AK10+'ЖН-ОН-2'!AL10+'ЖН-ОН-2'!AM10</f>
        <v>0</v>
      </c>
      <c r="K14" s="71" t="e">
        <f aca="true" t="shared" si="1" ref="K14:K27">G14+J14</f>
        <v>#REF!</v>
      </c>
      <c r="L14" s="72" t="e">
        <f t="shared" si="0"/>
        <v>#REF!</v>
      </c>
      <c r="M14" s="72" t="e">
        <f aca="true" t="shared" si="2" ref="M14:M27">IF(L14="-",K14,"")</f>
        <v>#REF!</v>
      </c>
      <c r="N14" s="72" t="e">
        <f aca="true" t="shared" si="3" ref="N14:N27">IF(L14="-","-","")</f>
        <v>#REF!</v>
      </c>
      <c r="O14" s="210"/>
      <c r="P14" s="210"/>
      <c r="Q14" s="210"/>
    </row>
    <row r="15" spans="1:17" s="2" customFormat="1" ht="27.75" customHeight="1" thickBot="1">
      <c r="A15" s="70">
        <v>3</v>
      </c>
      <c r="B15" s="219" t="str">
        <f>'ЖН-ОН-1'!B11</f>
        <v>Исроилов Олимжон Комилжон ўғли</v>
      </c>
      <c r="C15" s="219"/>
      <c r="D15" s="69" t="str">
        <f>'ЖН-ОН-1'!C11</f>
        <v>K-16-041</v>
      </c>
      <c r="E15" s="69" t="e">
        <f>'ЖН-ОН-1'!#REF!+'ЖН-ОН-1'!#REF!</f>
        <v>#REF!</v>
      </c>
      <c r="F15" s="69" t="e">
        <f>'ЖН-ОН-1'!#REF!+'ЖН-ОН-1'!#REF!</f>
        <v>#REF!</v>
      </c>
      <c r="G15" s="71" t="e">
        <f>+'ЖН-ОН-1'!#REF!+'ЖН-ОН-1'!#REF!+'ЖН-ОН-1'!#REF!+'ЖН-ОН-1'!#REF!</f>
        <v>#REF!</v>
      </c>
      <c r="H15" s="71">
        <f>'ЖН-ОН-2'!AJ12+'ЖН-ОН-2'!AK12</f>
        <v>0</v>
      </c>
      <c r="I15" s="71">
        <f>'ЖН-ОН-2'!AL12+'ЖН-ОН-2'!AM12</f>
        <v>0</v>
      </c>
      <c r="J15" s="71">
        <f>+'ЖН-ОН-2'!AJ11+'ЖН-ОН-2'!AK11+'ЖН-ОН-2'!AL11+'ЖН-ОН-2'!AM11</f>
        <v>0</v>
      </c>
      <c r="K15" s="71" t="e">
        <f t="shared" si="1"/>
        <v>#REF!</v>
      </c>
      <c r="L15" s="72" t="e">
        <f t="shared" si="0"/>
        <v>#REF!</v>
      </c>
      <c r="M15" s="72" t="e">
        <f t="shared" si="2"/>
        <v>#REF!</v>
      </c>
      <c r="N15" s="72" t="e">
        <f t="shared" si="3"/>
        <v>#REF!</v>
      </c>
      <c r="O15" s="210"/>
      <c r="P15" s="210"/>
      <c r="Q15" s="210"/>
    </row>
    <row r="16" spans="1:17" s="2" customFormat="1" ht="27.75" customHeight="1" thickBot="1">
      <c r="A16" s="70">
        <v>4</v>
      </c>
      <c r="B16" s="219" t="str">
        <f>'ЖН-ОН-1'!B12</f>
        <v>Қудратов Нуриддин Ҳамза ўғли</v>
      </c>
      <c r="C16" s="219"/>
      <c r="D16" s="69" t="str">
        <f>'ЖН-ОН-1'!C12</f>
        <v>D-16-005</v>
      </c>
      <c r="E16" s="69" t="e">
        <f>'ЖН-ОН-1'!#REF!+'ЖН-ОН-1'!#REF!</f>
        <v>#REF!</v>
      </c>
      <c r="F16" s="69" t="e">
        <f>'ЖН-ОН-1'!#REF!+'ЖН-ОН-1'!#REF!</f>
        <v>#REF!</v>
      </c>
      <c r="G16" s="71" t="e">
        <f>+'ЖН-ОН-1'!#REF!+'ЖН-ОН-1'!#REF!+'ЖН-ОН-1'!#REF!+'ЖН-ОН-1'!#REF!</f>
        <v>#REF!</v>
      </c>
      <c r="H16" s="71">
        <f>'ЖН-ОН-2'!AJ13+'ЖН-ОН-2'!AK13</f>
        <v>0</v>
      </c>
      <c r="I16" s="71">
        <f>'ЖН-ОН-2'!AL13+'ЖН-ОН-2'!AM13</f>
        <v>0</v>
      </c>
      <c r="J16" s="71">
        <f>+'ЖН-ОН-2'!AJ12+'ЖН-ОН-2'!AK12+'ЖН-ОН-2'!AL12+'ЖН-ОН-2'!AM12</f>
        <v>0</v>
      </c>
      <c r="K16" s="71" t="e">
        <f t="shared" si="1"/>
        <v>#REF!</v>
      </c>
      <c r="L16" s="72" t="e">
        <f t="shared" si="0"/>
        <v>#REF!</v>
      </c>
      <c r="M16" s="72" t="e">
        <f t="shared" si="2"/>
        <v>#REF!</v>
      </c>
      <c r="N16" s="72" t="e">
        <f t="shared" si="3"/>
        <v>#REF!</v>
      </c>
      <c r="O16" s="210"/>
      <c r="P16" s="210"/>
      <c r="Q16" s="210"/>
    </row>
    <row r="17" spans="1:17" s="2" customFormat="1" ht="27.75" customHeight="1" thickBot="1">
      <c r="A17" s="70">
        <v>5</v>
      </c>
      <c r="B17" s="219" t="str">
        <f>'ЖН-ОН-1'!B13</f>
        <v>Мамарасулов Файзулло Рустам ўғли</v>
      </c>
      <c r="C17" s="219"/>
      <c r="D17" s="69" t="str">
        <f>'ЖН-ОН-1'!C13</f>
        <v>K-16-044</v>
      </c>
      <c r="E17" s="69" t="e">
        <f>'ЖН-ОН-1'!#REF!+'ЖН-ОН-1'!#REF!</f>
        <v>#REF!</v>
      </c>
      <c r="F17" s="69" t="e">
        <f>'ЖН-ОН-1'!#REF!+'ЖН-ОН-1'!#REF!</f>
        <v>#REF!</v>
      </c>
      <c r="G17" s="71" t="e">
        <f>+'ЖН-ОН-1'!#REF!+'ЖН-ОН-1'!#REF!+'ЖН-ОН-1'!#REF!+'ЖН-ОН-1'!#REF!</f>
        <v>#REF!</v>
      </c>
      <c r="H17" s="71">
        <f>'ЖН-ОН-2'!AJ14+'ЖН-ОН-2'!AK14</f>
        <v>0</v>
      </c>
      <c r="I17" s="71">
        <f>'ЖН-ОН-2'!AL14+'ЖН-ОН-2'!AM14</f>
        <v>0</v>
      </c>
      <c r="J17" s="71">
        <f>+'ЖН-ОН-2'!AJ13+'ЖН-ОН-2'!AK13+'ЖН-ОН-2'!AL13+'ЖН-ОН-2'!AM13</f>
        <v>0</v>
      </c>
      <c r="K17" s="71" t="e">
        <f t="shared" si="1"/>
        <v>#REF!</v>
      </c>
      <c r="L17" s="72" t="e">
        <f t="shared" si="0"/>
        <v>#REF!</v>
      </c>
      <c r="M17" s="72" t="e">
        <f t="shared" si="2"/>
        <v>#REF!</v>
      </c>
      <c r="N17" s="72" t="e">
        <f t="shared" si="3"/>
        <v>#REF!</v>
      </c>
      <c r="O17" s="210"/>
      <c r="P17" s="210"/>
      <c r="Q17" s="210"/>
    </row>
    <row r="18" spans="1:17" s="2" customFormat="1" ht="27.75" customHeight="1" thickBot="1">
      <c r="A18" s="70">
        <v>6</v>
      </c>
      <c r="B18" s="219" t="str">
        <f>'ЖН-ОН-1'!B14</f>
        <v>Мусаева Мадина Салим қизи </v>
      </c>
      <c r="C18" s="219"/>
      <c r="D18" s="69" t="str">
        <f>'ЖН-ОН-1'!C14</f>
        <v>K-16-060</v>
      </c>
      <c r="E18" s="69" t="e">
        <f>'ЖН-ОН-1'!#REF!+'ЖН-ОН-1'!#REF!</f>
        <v>#REF!</v>
      </c>
      <c r="F18" s="69" t="e">
        <f>'ЖН-ОН-1'!#REF!+'ЖН-ОН-1'!#REF!</f>
        <v>#REF!</v>
      </c>
      <c r="G18" s="71" t="e">
        <f>+'ЖН-ОН-1'!#REF!+'ЖН-ОН-1'!#REF!+'ЖН-ОН-1'!#REF!+'ЖН-ОН-1'!#REF!</f>
        <v>#REF!</v>
      </c>
      <c r="H18" s="71">
        <f>'ЖН-ОН-2'!AJ15+'ЖН-ОН-2'!AK15</f>
        <v>0</v>
      </c>
      <c r="I18" s="71">
        <f>'ЖН-ОН-2'!AL15+'ЖН-ОН-2'!AM15</f>
        <v>0</v>
      </c>
      <c r="J18" s="71">
        <f>+'ЖН-ОН-2'!AJ14+'ЖН-ОН-2'!AK14+'ЖН-ОН-2'!AL14+'ЖН-ОН-2'!AM14</f>
        <v>0</v>
      </c>
      <c r="K18" s="71" t="e">
        <f t="shared" si="1"/>
        <v>#REF!</v>
      </c>
      <c r="L18" s="72" t="e">
        <f t="shared" si="0"/>
        <v>#REF!</v>
      </c>
      <c r="M18" s="72" t="e">
        <f t="shared" si="2"/>
        <v>#REF!</v>
      </c>
      <c r="N18" s="72" t="e">
        <f t="shared" si="3"/>
        <v>#REF!</v>
      </c>
      <c r="O18" s="210"/>
      <c r="P18" s="210"/>
      <c r="Q18" s="210"/>
    </row>
    <row r="19" spans="1:17" s="2" customFormat="1" ht="27.75" customHeight="1" thickBot="1">
      <c r="A19" s="70">
        <v>7</v>
      </c>
      <c r="B19" s="219" t="str">
        <f>'ЖН-ОН-1'!B15</f>
        <v>Рўзиев Эрали Яраш ўғли</v>
      </c>
      <c r="C19" s="219"/>
      <c r="D19" s="69" t="str">
        <f>'ЖН-ОН-1'!C15</f>
        <v>K-16-033</v>
      </c>
      <c r="E19" s="69" t="e">
        <f>'ЖН-ОН-1'!#REF!+'ЖН-ОН-1'!#REF!</f>
        <v>#REF!</v>
      </c>
      <c r="F19" s="69" t="e">
        <f>'ЖН-ОН-1'!#REF!+'ЖН-ОН-1'!#REF!</f>
        <v>#REF!</v>
      </c>
      <c r="G19" s="71" t="e">
        <f>+'ЖН-ОН-1'!#REF!+'ЖН-ОН-1'!#REF!+'ЖН-ОН-1'!#REF!+'ЖН-ОН-1'!#REF!</f>
        <v>#REF!</v>
      </c>
      <c r="H19" s="71">
        <f>'ЖН-ОН-2'!AJ16+'ЖН-ОН-2'!AK16</f>
        <v>0</v>
      </c>
      <c r="I19" s="71">
        <f>'ЖН-ОН-2'!AL16+'ЖН-ОН-2'!AM16</f>
        <v>0</v>
      </c>
      <c r="J19" s="71">
        <f>+'ЖН-ОН-2'!AJ15+'ЖН-ОН-2'!AK15+'ЖН-ОН-2'!AL15+'ЖН-ОН-2'!AM15</f>
        <v>0</v>
      </c>
      <c r="K19" s="71" t="e">
        <f t="shared" si="1"/>
        <v>#REF!</v>
      </c>
      <c r="L19" s="72" t="e">
        <f t="shared" si="0"/>
        <v>#REF!</v>
      </c>
      <c r="M19" s="72" t="e">
        <f t="shared" si="2"/>
        <v>#REF!</v>
      </c>
      <c r="N19" s="72" t="e">
        <f t="shared" si="3"/>
        <v>#REF!</v>
      </c>
      <c r="O19" s="210"/>
      <c r="P19" s="210"/>
      <c r="Q19" s="210"/>
    </row>
    <row r="20" spans="1:17" s="2" customFormat="1" ht="27.75" customHeight="1" thickBot="1">
      <c r="A20" s="70">
        <v>8</v>
      </c>
      <c r="B20" s="219" t="str">
        <f>'ЖН-ОН-1'!B16</f>
        <v>Рустамова Мафтуна Рустам қизи</v>
      </c>
      <c r="C20" s="219"/>
      <c r="D20" s="69" t="str">
        <f>'ЖН-ОН-1'!C16</f>
        <v>K-16-030</v>
      </c>
      <c r="E20" s="69" t="e">
        <f>'ЖН-ОН-1'!#REF!+'ЖН-ОН-1'!#REF!</f>
        <v>#REF!</v>
      </c>
      <c r="F20" s="69" t="e">
        <f>'ЖН-ОН-1'!#REF!+'ЖН-ОН-1'!#REF!</f>
        <v>#REF!</v>
      </c>
      <c r="G20" s="71" t="e">
        <f>+'ЖН-ОН-1'!#REF!+'ЖН-ОН-1'!#REF!+'ЖН-ОН-1'!#REF!+'ЖН-ОН-1'!#REF!</f>
        <v>#REF!</v>
      </c>
      <c r="H20" s="71">
        <f>'ЖН-ОН-2'!AJ17+'ЖН-ОН-2'!AK17</f>
        <v>0</v>
      </c>
      <c r="I20" s="71">
        <f>'ЖН-ОН-2'!AL17+'ЖН-ОН-2'!AM17</f>
        <v>0</v>
      </c>
      <c r="J20" s="71">
        <f>+'ЖН-ОН-2'!AJ16+'ЖН-ОН-2'!AK16+'ЖН-ОН-2'!AL16+'ЖН-ОН-2'!AM16</f>
        <v>0</v>
      </c>
      <c r="K20" s="71" t="e">
        <f t="shared" si="1"/>
        <v>#REF!</v>
      </c>
      <c r="L20" s="72" t="e">
        <f t="shared" si="0"/>
        <v>#REF!</v>
      </c>
      <c r="M20" s="72"/>
      <c r="N20" s="72"/>
      <c r="O20" s="210"/>
      <c r="P20" s="210"/>
      <c r="Q20" s="210"/>
    </row>
    <row r="21" spans="1:17" s="2" customFormat="1" ht="27.75" customHeight="1" thickBot="1">
      <c r="A21" s="70">
        <v>9</v>
      </c>
      <c r="B21" s="219" t="str">
        <f>'ЖН-ОН-1'!B17</f>
        <v>Султанова Хусния Абдужамолиддин қизи</v>
      </c>
      <c r="C21" s="219"/>
      <c r="D21" s="69" t="str">
        <f>'ЖН-ОН-1'!C17</f>
        <v>K-16-048</v>
      </c>
      <c r="E21" s="69" t="e">
        <f>'ЖН-ОН-1'!#REF!+'ЖН-ОН-1'!#REF!</f>
        <v>#REF!</v>
      </c>
      <c r="F21" s="69" t="e">
        <f>'ЖН-ОН-1'!#REF!+'ЖН-ОН-1'!#REF!</f>
        <v>#REF!</v>
      </c>
      <c r="G21" s="71" t="e">
        <f>+'ЖН-ОН-1'!#REF!+'ЖН-ОН-1'!#REF!+'ЖН-ОН-1'!#REF!+'ЖН-ОН-1'!#REF!</f>
        <v>#REF!</v>
      </c>
      <c r="H21" s="71">
        <f>'ЖН-ОН-2'!AJ18+'ЖН-ОН-2'!AK18</f>
        <v>0</v>
      </c>
      <c r="I21" s="71">
        <f>'ЖН-ОН-2'!AL18+'ЖН-ОН-2'!AM18</f>
        <v>0</v>
      </c>
      <c r="J21" s="71">
        <f>+'ЖН-ОН-2'!AJ17+'ЖН-ОН-2'!AK17+'ЖН-ОН-2'!AL17+'ЖН-ОН-2'!AM17</f>
        <v>0</v>
      </c>
      <c r="K21" s="71" t="e">
        <f t="shared" si="1"/>
        <v>#REF!</v>
      </c>
      <c r="L21" s="72" t="e">
        <f t="shared" si="0"/>
        <v>#REF!</v>
      </c>
      <c r="M21" s="72" t="e">
        <f t="shared" si="2"/>
        <v>#REF!</v>
      </c>
      <c r="N21" s="72" t="e">
        <f t="shared" si="3"/>
        <v>#REF!</v>
      </c>
      <c r="O21" s="210"/>
      <c r="P21" s="210"/>
      <c r="Q21" s="210"/>
    </row>
    <row r="22" spans="1:17" s="2" customFormat="1" ht="27.75" customHeight="1" thickBot="1">
      <c r="A22" s="70">
        <v>10</v>
      </c>
      <c r="B22" s="211" t="str">
        <f>'ЖН-ОН-1'!B18</f>
        <v>Турсунхўжаева Дилафруз Дилшод қизи </v>
      </c>
      <c r="C22" s="211"/>
      <c r="D22" s="69" t="str">
        <f>'ЖН-ОН-1'!C18</f>
        <v>К-16-075</v>
      </c>
      <c r="E22" s="69" t="e">
        <f>'ЖН-ОН-1'!#REF!+'ЖН-ОН-1'!#REF!</f>
        <v>#REF!</v>
      </c>
      <c r="F22" s="69" t="e">
        <f>'ЖН-ОН-1'!#REF!+'ЖН-ОН-1'!#REF!</f>
        <v>#REF!</v>
      </c>
      <c r="G22" s="71" t="e">
        <f>+'ЖН-ОН-1'!#REF!+'ЖН-ОН-1'!#REF!+'ЖН-ОН-1'!#REF!+'ЖН-ОН-1'!#REF!</f>
        <v>#REF!</v>
      </c>
      <c r="H22" s="71">
        <f>'ЖН-ОН-2'!AJ19+'ЖН-ОН-2'!AK19</f>
        <v>0</v>
      </c>
      <c r="I22" s="71">
        <f>'ЖН-ОН-2'!AL19+'ЖН-ОН-2'!AM19</f>
        <v>0</v>
      </c>
      <c r="J22" s="71">
        <f>+'ЖН-ОН-2'!AJ18+'ЖН-ОН-2'!AK18+'ЖН-ОН-2'!AL18+'ЖН-ОН-2'!AM18</f>
        <v>0</v>
      </c>
      <c r="K22" s="71" t="e">
        <f t="shared" si="1"/>
        <v>#REF!</v>
      </c>
      <c r="L22" s="72" t="e">
        <f t="shared" si="0"/>
        <v>#REF!</v>
      </c>
      <c r="M22" s="72" t="e">
        <f t="shared" si="2"/>
        <v>#REF!</v>
      </c>
      <c r="N22" s="72" t="e">
        <f t="shared" si="3"/>
        <v>#REF!</v>
      </c>
      <c r="O22" s="210"/>
      <c r="P22" s="210"/>
      <c r="Q22" s="210"/>
    </row>
    <row r="23" spans="1:17" s="2" customFormat="1" ht="27.75" customHeight="1" thickBot="1">
      <c r="A23" s="70">
        <v>11</v>
      </c>
      <c r="B23" s="211" t="str">
        <f>'ЖН-ОН-1'!B19</f>
        <v>Файзуллаева Рушана Баҳодировна</v>
      </c>
      <c r="C23" s="211"/>
      <c r="D23" s="69" t="str">
        <f>'ЖН-ОН-1'!C19</f>
        <v>D-16-013</v>
      </c>
      <c r="E23" s="69" t="e">
        <f>'ЖН-ОН-1'!#REF!+'ЖН-ОН-1'!#REF!</f>
        <v>#REF!</v>
      </c>
      <c r="F23" s="69" t="e">
        <f>'ЖН-ОН-1'!#REF!+'ЖН-ОН-1'!#REF!</f>
        <v>#REF!</v>
      </c>
      <c r="G23" s="71" t="e">
        <f>+'ЖН-ОН-1'!#REF!+'ЖН-ОН-1'!#REF!+'ЖН-ОН-1'!#REF!+'ЖН-ОН-1'!#REF!</f>
        <v>#REF!</v>
      </c>
      <c r="H23" s="71">
        <f>'ЖН-ОН-2'!AJ20+'ЖН-ОН-2'!AK20</f>
        <v>0</v>
      </c>
      <c r="I23" s="71">
        <f>'ЖН-ОН-2'!AL20+'ЖН-ОН-2'!AM20</f>
        <v>0</v>
      </c>
      <c r="J23" s="71">
        <f>+'ЖН-ОН-2'!AJ19+'ЖН-ОН-2'!AK19+'ЖН-ОН-2'!AL19+'ЖН-ОН-2'!AM19</f>
        <v>0</v>
      </c>
      <c r="K23" s="71" t="e">
        <f t="shared" si="1"/>
        <v>#REF!</v>
      </c>
      <c r="L23" s="72" t="e">
        <f t="shared" si="0"/>
        <v>#REF!</v>
      </c>
      <c r="M23" s="72" t="e">
        <f t="shared" si="2"/>
        <v>#REF!</v>
      </c>
      <c r="N23" s="72" t="e">
        <f t="shared" si="3"/>
        <v>#REF!</v>
      </c>
      <c r="O23" s="210"/>
      <c r="P23" s="210"/>
      <c r="Q23" s="210"/>
    </row>
    <row r="24" spans="1:17" s="2" customFormat="1" ht="27.75" customHeight="1" thickBot="1">
      <c r="A24" s="70">
        <v>12</v>
      </c>
      <c r="B24" s="211" t="str">
        <f>'ЖН-ОН-1'!B20</f>
        <v>Эшонқулова Шохиста Бахтиер қизи</v>
      </c>
      <c r="C24" s="211"/>
      <c r="D24" s="69" t="str">
        <f>'ЖН-ОН-1'!C20</f>
        <v>D-16-007</v>
      </c>
      <c r="E24" s="69" t="e">
        <f>'ЖН-ОН-1'!#REF!+'ЖН-ОН-1'!#REF!</f>
        <v>#REF!</v>
      </c>
      <c r="F24" s="69" t="e">
        <f>'ЖН-ОН-1'!#REF!+'ЖН-ОН-1'!#REF!</f>
        <v>#REF!</v>
      </c>
      <c r="G24" s="71" t="e">
        <f>+'ЖН-ОН-1'!#REF!+'ЖН-ОН-1'!#REF!+'ЖН-ОН-1'!#REF!+'ЖН-ОН-1'!#REF!</f>
        <v>#REF!</v>
      </c>
      <c r="H24" s="71">
        <f>'ЖН-ОН-2'!AJ21+'ЖН-ОН-2'!AK21</f>
        <v>0</v>
      </c>
      <c r="I24" s="71">
        <f>'ЖН-ОН-2'!AL21+'ЖН-ОН-2'!AM21</f>
        <v>0</v>
      </c>
      <c r="J24" s="71">
        <f>+'ЖН-ОН-2'!AJ20+'ЖН-ОН-2'!AK20+'ЖН-ОН-2'!AL20+'ЖН-ОН-2'!AM20</f>
        <v>0</v>
      </c>
      <c r="K24" s="71" t="e">
        <f t="shared" si="1"/>
        <v>#REF!</v>
      </c>
      <c r="L24" s="72" t="e">
        <f t="shared" si="0"/>
        <v>#REF!</v>
      </c>
      <c r="M24" s="72" t="e">
        <f t="shared" si="2"/>
        <v>#REF!</v>
      </c>
      <c r="N24" s="72" t="e">
        <f t="shared" si="3"/>
        <v>#REF!</v>
      </c>
      <c r="O24" s="210"/>
      <c r="P24" s="210"/>
      <c r="Q24" s="210"/>
    </row>
    <row r="25" spans="1:17" s="2" customFormat="1" ht="27.75" customHeight="1" thickBot="1">
      <c r="A25" s="70">
        <v>13</v>
      </c>
      <c r="B25" s="211" t="str">
        <f>'ЖН-ОН-1'!B21</f>
        <v>Мирзакаримов Жасурбек Қучқорбой ўғли</v>
      </c>
      <c r="C25" s="211"/>
      <c r="D25" s="69">
        <f>'ЖН-ОН-1'!C21</f>
        <v>0</v>
      </c>
      <c r="E25" s="69" t="e">
        <f>'ЖН-ОН-1'!#REF!+'ЖН-ОН-1'!#REF!</f>
        <v>#REF!</v>
      </c>
      <c r="F25" s="69" t="e">
        <f>'ЖН-ОН-1'!#REF!+'ЖН-ОН-1'!#REF!</f>
        <v>#REF!</v>
      </c>
      <c r="G25" s="71" t="e">
        <f>+'ЖН-ОН-1'!#REF!+'ЖН-ОН-1'!#REF!+'ЖН-ОН-1'!#REF!+'ЖН-ОН-1'!#REF!</f>
        <v>#REF!</v>
      </c>
      <c r="H25" s="71">
        <f>'ЖН-ОН-2'!AJ22+'ЖН-ОН-2'!AK22</f>
        <v>0</v>
      </c>
      <c r="I25" s="71">
        <f>'ЖН-ОН-2'!AL22+'ЖН-ОН-2'!AM22</f>
        <v>0</v>
      </c>
      <c r="J25" s="71">
        <f>+'ЖН-ОН-2'!AJ21+'ЖН-ОН-2'!AK21+'ЖН-ОН-2'!AL21+'ЖН-ОН-2'!AM21</f>
        <v>0</v>
      </c>
      <c r="K25" s="71" t="e">
        <f t="shared" si="1"/>
        <v>#REF!</v>
      </c>
      <c r="L25" s="72" t="e">
        <f t="shared" si="0"/>
        <v>#REF!</v>
      </c>
      <c r="M25" s="72" t="e">
        <f t="shared" si="2"/>
        <v>#REF!</v>
      </c>
      <c r="N25" s="72" t="e">
        <f t="shared" si="3"/>
        <v>#REF!</v>
      </c>
      <c r="O25" s="210"/>
      <c r="P25" s="210"/>
      <c r="Q25" s="210"/>
    </row>
    <row r="26" spans="1:17" s="2" customFormat="1" ht="27.75" customHeight="1" thickBot="1">
      <c r="A26" s="70">
        <v>14</v>
      </c>
      <c r="B26" s="211" t="str">
        <f>'ЖН-ОН-1'!B22</f>
        <v>Шаропов Обид Миролимович</v>
      </c>
      <c r="C26" s="211"/>
      <c r="D26" s="69" t="str">
        <f>'ЖН-ОН-1'!C22</f>
        <v>K-16-062</v>
      </c>
      <c r="E26" s="69" t="e">
        <f>'ЖН-ОН-1'!#REF!+'ЖН-ОН-1'!#REF!</f>
        <v>#REF!</v>
      </c>
      <c r="F26" s="69" t="e">
        <f>'ЖН-ОН-1'!#REF!+'ЖН-ОН-1'!#REF!</f>
        <v>#REF!</v>
      </c>
      <c r="G26" s="71" t="e">
        <f>+'ЖН-ОН-1'!#REF!+'ЖН-ОН-1'!#REF!+'ЖН-ОН-1'!#REF!+'ЖН-ОН-1'!#REF!</f>
        <v>#REF!</v>
      </c>
      <c r="H26" s="71" t="e">
        <f>'ЖН-ОН-2'!#REF!+'ЖН-ОН-2'!#REF!</f>
        <v>#REF!</v>
      </c>
      <c r="I26" s="71" t="e">
        <f>'ЖН-ОН-2'!#REF!+'ЖН-ОН-2'!#REF!</f>
        <v>#REF!</v>
      </c>
      <c r="J26" s="71">
        <f>+'ЖН-ОН-2'!AJ22+'ЖН-ОН-2'!AK22+'ЖН-ОН-2'!AL22+'ЖН-ОН-2'!AM22</f>
        <v>0</v>
      </c>
      <c r="K26" s="71" t="e">
        <f t="shared" si="1"/>
        <v>#REF!</v>
      </c>
      <c r="L26" s="72" t="e">
        <f t="shared" si="0"/>
        <v>#REF!</v>
      </c>
      <c r="M26" s="72" t="e">
        <f t="shared" si="2"/>
        <v>#REF!</v>
      </c>
      <c r="N26" s="72" t="e">
        <f t="shared" si="3"/>
        <v>#REF!</v>
      </c>
      <c r="O26" s="210"/>
      <c r="P26" s="210"/>
      <c r="Q26" s="210"/>
    </row>
    <row r="27" spans="1:17" s="2" customFormat="1" ht="32.25" customHeight="1" thickBot="1">
      <c r="A27" s="70">
        <v>15</v>
      </c>
      <c r="B27" s="211">
        <f>'ЖН-ОН-1'!B23</f>
        <v>0</v>
      </c>
      <c r="C27" s="211"/>
      <c r="D27" s="69">
        <f>'ЖН-ОН-1'!C23</f>
        <v>0</v>
      </c>
      <c r="E27" s="69" t="e">
        <f>'ЖН-ОН-1'!#REF!+'ЖН-ОН-1'!#REF!</f>
        <v>#REF!</v>
      </c>
      <c r="F27" s="69" t="e">
        <f>'ЖН-ОН-1'!#REF!+'ЖН-ОН-1'!#REF!</f>
        <v>#REF!</v>
      </c>
      <c r="G27" s="71" t="e">
        <f>+'ЖН-ОН-1'!#REF!+'ЖН-ОН-1'!#REF!+'ЖН-ОН-1'!#REF!+'ЖН-ОН-1'!#REF!</f>
        <v>#REF!</v>
      </c>
      <c r="H27" s="71" t="e">
        <f>'ЖН-ОН-2'!#REF!+'ЖН-ОН-2'!#REF!</f>
        <v>#REF!</v>
      </c>
      <c r="I27" s="71" t="e">
        <f>'ЖН-ОН-2'!#REF!+'ЖН-ОН-2'!#REF!</f>
        <v>#REF!</v>
      </c>
      <c r="J27" s="71" t="e">
        <f>+'ЖН-ОН-2'!#REF!+'ЖН-ОН-2'!#REF!+'ЖН-ОН-2'!#REF!+'ЖН-ОН-2'!#REF!</f>
        <v>#REF!</v>
      </c>
      <c r="K27" s="71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210"/>
      <c r="P27" s="210"/>
      <c r="Q27" s="210"/>
    </row>
    <row r="28" spans="1:17" ht="49.5" customHeight="1" thickBot="1">
      <c r="A28" s="204" t="s">
        <v>14</v>
      </c>
      <c r="B28" s="204"/>
      <c r="C28" s="204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205"/>
      <c r="P28" s="205"/>
      <c r="Q28" s="205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26.2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M!G16</f>
        <v>М.Маматқулов</v>
      </c>
      <c r="P34" s="57"/>
      <c r="Q34" s="57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06" t="s">
        <v>20</v>
      </c>
      <c r="P35" s="206"/>
      <c r="Q35" s="206"/>
    </row>
  </sheetData>
  <sheetProtection/>
  <mergeCells count="66">
    <mergeCell ref="A33:C33"/>
    <mergeCell ref="D34:G34"/>
    <mergeCell ref="M34:N34"/>
    <mergeCell ref="A35:B35"/>
    <mergeCell ref="D35:G35"/>
    <mergeCell ref="M35:N35"/>
    <mergeCell ref="A6:Q6"/>
    <mergeCell ref="A2:Q2"/>
    <mergeCell ref="A3:Q3"/>
    <mergeCell ref="A4:I4"/>
    <mergeCell ref="A5:H5"/>
    <mergeCell ref="E7:F7"/>
    <mergeCell ref="H7:I7"/>
    <mergeCell ref="L11:L12"/>
    <mergeCell ref="M11:M12"/>
    <mergeCell ref="B13:C13"/>
    <mergeCell ref="O13:Q13"/>
    <mergeCell ref="O8:Q8"/>
    <mergeCell ref="L8:N8"/>
    <mergeCell ref="F8:K8"/>
    <mergeCell ref="A8:B8"/>
    <mergeCell ref="A11:A12"/>
    <mergeCell ref="B11:C12"/>
    <mergeCell ref="B14:C14"/>
    <mergeCell ref="O14:Q14"/>
    <mergeCell ref="C9:F9"/>
    <mergeCell ref="P9:Q9"/>
    <mergeCell ref="N11:N12"/>
    <mergeCell ref="O11:Q12"/>
    <mergeCell ref="H9:K9"/>
    <mergeCell ref="M9:O9"/>
    <mergeCell ref="D11:D12"/>
    <mergeCell ref="E11:K11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O25:Q25"/>
    <mergeCell ref="B26:C26"/>
    <mergeCell ref="O26:Q26"/>
    <mergeCell ref="B23:C23"/>
    <mergeCell ref="O23:Q23"/>
    <mergeCell ref="B24:C24"/>
    <mergeCell ref="O24:Q24"/>
    <mergeCell ref="O35:Q35"/>
    <mergeCell ref="D32:G32"/>
    <mergeCell ref="K32:L32"/>
    <mergeCell ref="O1:Q1"/>
    <mergeCell ref="A28:C28"/>
    <mergeCell ref="O28:Q28"/>
    <mergeCell ref="A29:C29"/>
    <mergeCell ref="B27:C27"/>
    <mergeCell ref="O27:Q27"/>
    <mergeCell ref="B25:C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view="pageLayout" zoomScaleSheetLayoutView="100" workbookViewId="0" topLeftCell="A7">
      <selection activeCell="J13" sqref="J13"/>
    </sheetView>
  </sheetViews>
  <sheetFormatPr defaultColWidth="9.140625" defaultRowHeight="12.75"/>
  <cols>
    <col min="1" max="2" width="4.57421875" style="1" customWidth="1"/>
    <col min="3" max="3" width="40.140625" style="1" customWidth="1"/>
    <col min="4" max="4" width="14.00390625" style="1" customWidth="1"/>
    <col min="5" max="6" width="4.7109375" style="1" hidden="1" customWidth="1"/>
    <col min="7" max="7" width="10.14062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11.00390625" style="1" customWidth="1"/>
    <col min="12" max="12" width="10.57421875" style="1" customWidth="1"/>
    <col min="13" max="13" width="11.57421875" style="1" customWidth="1"/>
    <col min="14" max="14" width="9.7109375" style="1" customWidth="1"/>
    <col min="15" max="15" width="17.42187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+M!D17</f>
        <v>I-18/10-202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e">
        <f>+M!B17</f>
        <v>#REF!</v>
      </c>
      <c r="D8" s="49" t="s">
        <v>50</v>
      </c>
      <c r="E8" s="49"/>
      <c r="F8" s="49"/>
      <c r="G8" s="50" t="e">
        <f>+'ЖН-ОН-1'!#REF!</f>
        <v>#REF!</v>
      </c>
      <c r="H8" s="50"/>
      <c r="I8" s="51"/>
      <c r="J8" s="51"/>
      <c r="K8" s="52"/>
      <c r="L8" s="35" t="s">
        <v>49</v>
      </c>
      <c r="M8" s="35"/>
      <c r="N8" s="53" t="e">
        <f>+'ЖН-ОН-1'!#REF!</f>
        <v>#REF!</v>
      </c>
      <c r="O8" s="54"/>
    </row>
    <row r="9" spans="1:15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+M!C17</f>
        <v>18</v>
      </c>
      <c r="H9" s="198" t="s">
        <v>43</v>
      </c>
      <c r="I9" s="198"/>
      <c r="J9" s="198"/>
      <c r="K9" s="198"/>
      <c r="L9" s="114">
        <f>+M!E17</f>
        <v>20</v>
      </c>
      <c r="M9" s="199" t="str">
        <f>M!F17</f>
        <v>июнь 2018 йил</v>
      </c>
      <c r="N9" s="199"/>
      <c r="O9" s="38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192" t="s">
        <v>0</v>
      </c>
      <c r="B11" s="190" t="s">
        <v>40</v>
      </c>
      <c r="C11" s="190"/>
      <c r="D11" s="193" t="s">
        <v>61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62</v>
      </c>
      <c r="N11" s="189" t="s">
        <v>12</v>
      </c>
      <c r="O11" s="190" t="s">
        <v>13</v>
      </c>
    </row>
    <row r="12" spans="1:15" ht="88.5" customHeight="1" thickBot="1">
      <c r="A12" s="192"/>
      <c r="B12" s="190"/>
      <c r="C12" s="190"/>
      <c r="D12" s="193"/>
      <c r="E12" s="67" t="s">
        <v>54</v>
      </c>
      <c r="F12" s="67" t="s">
        <v>55</v>
      </c>
      <c r="G12" s="67" t="s">
        <v>59</v>
      </c>
      <c r="H12" s="67" t="s">
        <v>56</v>
      </c>
      <c r="I12" s="67" t="s">
        <v>58</v>
      </c>
      <c r="J12" s="67" t="s">
        <v>57</v>
      </c>
      <c r="K12" s="67" t="s">
        <v>60</v>
      </c>
      <c r="L12" s="189"/>
      <c r="M12" s="189"/>
      <c r="N12" s="189"/>
      <c r="O12" s="190"/>
    </row>
    <row r="13" spans="1:15" s="2" customFormat="1" ht="27.75" customHeight="1" thickBot="1">
      <c r="A13" s="68">
        <v>1</v>
      </c>
      <c r="B13" s="188" t="str">
        <f>'ЖН-ОН-1'!B9</f>
        <v>Жуманиязов Сухроб Қудрат ўғли</v>
      </c>
      <c r="C13" s="188"/>
      <c r="D13" s="69" t="str">
        <f>'ЖН-ОН-1'!C9</f>
        <v>D-16-011</v>
      </c>
      <c r="E13" s="70">
        <f>'ЖН-ОН-1'!D9+'ЖН-ОН-1'!E9</f>
        <v>16</v>
      </c>
      <c r="F13" s="70">
        <f>'ЖН-ОН-1'!F9+'ЖН-ОН-1'!G9</f>
        <v>16</v>
      </c>
      <c r="G13" s="68" t="e">
        <f>+'ЖН-ОН-1'!#REF!+'ЖН-ОН-1'!#REF!+'ЖН-ОН-1'!#REF!+'ЖН-ОН-1'!#REF!</f>
        <v>#REF!</v>
      </c>
      <c r="H13" s="68">
        <f>'ЖН-ОН-2'!D10+'ЖН-ОН-2'!E10</f>
        <v>0</v>
      </c>
      <c r="I13" s="68">
        <f>'ЖН-ОН-2'!F10+'ЖН-ОН-2'!G10</f>
        <v>0</v>
      </c>
      <c r="J13" s="68">
        <f>+'ЖН-ОН-2'!AN9+'ЖН-ОН-2'!AO9+'ЖН-ОН-2'!AP9+'ЖН-ОН-2'!AQ9</f>
        <v>0</v>
      </c>
      <c r="K13" s="68" t="e">
        <f>G13+J13</f>
        <v>#REF!</v>
      </c>
      <c r="L13" s="72" t="e">
        <f>IF(OR(K13&lt;39),"-","")</f>
        <v>#REF!</v>
      </c>
      <c r="M13" s="72" t="e">
        <f>IF(L13="-",K13,"")</f>
        <v>#REF!</v>
      </c>
      <c r="N13" s="72" t="e">
        <f>IF(L13="-","-","")</f>
        <v>#REF!</v>
      </c>
      <c r="O13" s="72"/>
    </row>
    <row r="14" spans="1:15" s="2" customFormat="1" ht="27.75" customHeight="1" thickBot="1">
      <c r="A14" s="68">
        <v>2</v>
      </c>
      <c r="B14" s="188" t="str">
        <f>'ЖН-ОН-1'!B10</f>
        <v>Ибрагимов Шербек Эшмирза ўғли</v>
      </c>
      <c r="C14" s="188"/>
      <c r="D14" s="69" t="str">
        <f>'ЖН-ОН-1'!C10</f>
        <v>K-16-053</v>
      </c>
      <c r="E14" s="70">
        <f>'ЖН-ОН-1'!D10+'ЖН-ОН-1'!E10</f>
        <v>18</v>
      </c>
      <c r="F14" s="70">
        <f>'ЖН-ОН-1'!F10+'ЖН-ОН-1'!G10</f>
        <v>18</v>
      </c>
      <c r="G14" s="68" t="e">
        <f>+'ЖН-ОН-1'!#REF!+'ЖН-ОН-1'!#REF!+'ЖН-ОН-1'!#REF!+'ЖН-ОН-1'!#REF!</f>
        <v>#REF!</v>
      </c>
      <c r="H14" s="68">
        <f>'ЖН-ОН-2'!D11+'ЖН-ОН-2'!E11</f>
        <v>0</v>
      </c>
      <c r="I14" s="68">
        <f>'ЖН-ОН-2'!F11+'ЖН-ОН-2'!G11</f>
        <v>0</v>
      </c>
      <c r="J14" s="68">
        <f>+'ЖН-ОН-2'!AN10+'ЖН-ОН-2'!AO10+'ЖН-ОН-2'!AP10+'ЖН-ОН-2'!AQ10</f>
        <v>0</v>
      </c>
      <c r="K14" s="68" t="e">
        <f aca="true" t="shared" si="0" ref="K14:K27">G14+J14</f>
        <v>#REF!</v>
      </c>
      <c r="L14" s="72" t="e">
        <f aca="true" t="shared" si="1" ref="L14:L27">IF(OR(K14&lt;39),"-","")</f>
        <v>#REF!</v>
      </c>
      <c r="M14" s="72" t="e">
        <f aca="true" t="shared" si="2" ref="M14:M34">IF(L14="-",K14,"")</f>
        <v>#REF!</v>
      </c>
      <c r="N14" s="72" t="e">
        <f aca="true" t="shared" si="3" ref="N14:N34">IF(L14="-","-","")</f>
        <v>#REF!</v>
      </c>
      <c r="O14" s="72"/>
    </row>
    <row r="15" spans="1:15" s="2" customFormat="1" ht="27.75" customHeight="1" thickBot="1">
      <c r="A15" s="68">
        <v>3</v>
      </c>
      <c r="B15" s="188" t="str">
        <f>'ЖН-ОН-1'!B11</f>
        <v>Исроилов Олимжон Комилжон ўғли</v>
      </c>
      <c r="C15" s="188"/>
      <c r="D15" s="69" t="str">
        <f>'ЖН-ОН-1'!C11</f>
        <v>K-16-041</v>
      </c>
      <c r="E15" s="70">
        <f>'ЖН-ОН-1'!D11+'ЖН-ОН-1'!E11</f>
        <v>16</v>
      </c>
      <c r="F15" s="70">
        <f>'ЖН-ОН-1'!F11+'ЖН-ОН-1'!G11</f>
        <v>16</v>
      </c>
      <c r="G15" s="68" t="e">
        <f>+'ЖН-ОН-1'!#REF!+'ЖН-ОН-1'!#REF!+'ЖН-ОН-1'!#REF!+'ЖН-ОН-1'!#REF!</f>
        <v>#REF!</v>
      </c>
      <c r="H15" s="68">
        <f>'ЖН-ОН-2'!D12+'ЖН-ОН-2'!E12</f>
        <v>0</v>
      </c>
      <c r="I15" s="68">
        <f>'ЖН-ОН-2'!F12+'ЖН-ОН-2'!G12</f>
        <v>0</v>
      </c>
      <c r="J15" s="68">
        <f>+'ЖН-ОН-2'!AN11+'ЖН-ОН-2'!AO11+'ЖН-ОН-2'!AP11+'ЖН-ОН-2'!AQ11</f>
        <v>0</v>
      </c>
      <c r="K15" s="68" t="e">
        <f t="shared" si="0"/>
        <v>#REF!</v>
      </c>
      <c r="L15" s="72" t="e">
        <f t="shared" si="1"/>
        <v>#REF!</v>
      </c>
      <c r="M15" s="72" t="e">
        <f t="shared" si="2"/>
        <v>#REF!</v>
      </c>
      <c r="N15" s="72" t="e">
        <f t="shared" si="3"/>
        <v>#REF!</v>
      </c>
      <c r="O15" s="72"/>
    </row>
    <row r="16" spans="1:15" s="2" customFormat="1" ht="27.75" customHeight="1" thickBot="1">
      <c r="A16" s="68">
        <v>4</v>
      </c>
      <c r="B16" s="188" t="str">
        <f>'ЖН-ОН-1'!B12</f>
        <v>Қудратов Нуриддин Ҳамза ўғли</v>
      </c>
      <c r="C16" s="188"/>
      <c r="D16" s="69" t="str">
        <f>'ЖН-ОН-1'!C12</f>
        <v>D-16-005</v>
      </c>
      <c r="E16" s="70">
        <f>'ЖН-ОН-1'!D12+'ЖН-ОН-1'!E12</f>
        <v>16</v>
      </c>
      <c r="F16" s="70">
        <f>'ЖН-ОН-1'!F12+'ЖН-ОН-1'!G12</f>
        <v>16</v>
      </c>
      <c r="G16" s="68" t="e">
        <f>+'ЖН-ОН-1'!#REF!+'ЖН-ОН-1'!#REF!+'ЖН-ОН-1'!#REF!+'ЖН-ОН-1'!#REF!</f>
        <v>#REF!</v>
      </c>
      <c r="H16" s="68">
        <f>'ЖН-ОН-2'!D13+'ЖН-ОН-2'!E13</f>
        <v>0</v>
      </c>
      <c r="I16" s="68">
        <f>'ЖН-ОН-2'!F13+'ЖН-ОН-2'!G13</f>
        <v>0</v>
      </c>
      <c r="J16" s="68">
        <f>+'ЖН-ОН-2'!AN12+'ЖН-ОН-2'!AO12+'ЖН-ОН-2'!AP12+'ЖН-ОН-2'!AQ12</f>
        <v>0</v>
      </c>
      <c r="K16" s="68" t="e">
        <f t="shared" si="0"/>
        <v>#REF!</v>
      </c>
      <c r="L16" s="72" t="e">
        <f t="shared" si="1"/>
        <v>#REF!</v>
      </c>
      <c r="M16" s="72" t="e">
        <f t="shared" si="2"/>
        <v>#REF!</v>
      </c>
      <c r="N16" s="72" t="e">
        <f t="shared" si="3"/>
        <v>#REF!</v>
      </c>
      <c r="O16" s="72"/>
    </row>
    <row r="17" spans="1:15" s="2" customFormat="1" ht="27.75" customHeight="1" thickBot="1">
      <c r="A17" s="68">
        <v>5</v>
      </c>
      <c r="B17" s="188" t="str">
        <f>'ЖН-ОН-1'!B13</f>
        <v>Мамарасулов Файзулло Рустам ўғли</v>
      </c>
      <c r="C17" s="188"/>
      <c r="D17" s="69" t="str">
        <f>'ЖН-ОН-1'!C13</f>
        <v>K-16-044</v>
      </c>
      <c r="E17" s="70">
        <f>'ЖН-ОН-1'!D13+'ЖН-ОН-1'!E13</f>
        <v>14</v>
      </c>
      <c r="F17" s="70">
        <f>'ЖН-ОН-1'!F13+'ЖН-ОН-1'!G13</f>
        <v>14</v>
      </c>
      <c r="G17" s="68" t="e">
        <f>+'ЖН-ОН-1'!#REF!+'ЖН-ОН-1'!#REF!+'ЖН-ОН-1'!#REF!+'ЖН-ОН-1'!#REF!</f>
        <v>#REF!</v>
      </c>
      <c r="H17" s="68">
        <f>'ЖН-ОН-2'!D14+'ЖН-ОН-2'!E14</f>
        <v>0</v>
      </c>
      <c r="I17" s="68">
        <f>'ЖН-ОН-2'!F14+'ЖН-ОН-2'!G14</f>
        <v>0</v>
      </c>
      <c r="J17" s="68">
        <f>+'ЖН-ОН-2'!AN13+'ЖН-ОН-2'!AO13+'ЖН-ОН-2'!AP13+'ЖН-ОН-2'!AQ13</f>
        <v>0</v>
      </c>
      <c r="K17" s="68" t="e">
        <f t="shared" si="0"/>
        <v>#REF!</v>
      </c>
      <c r="L17" s="72" t="e">
        <f t="shared" si="1"/>
        <v>#REF!</v>
      </c>
      <c r="M17" s="72" t="e">
        <f t="shared" si="2"/>
        <v>#REF!</v>
      </c>
      <c r="N17" s="72" t="e">
        <f t="shared" si="3"/>
        <v>#REF!</v>
      </c>
      <c r="O17" s="72"/>
    </row>
    <row r="18" spans="1:15" s="2" customFormat="1" ht="27.75" customHeight="1" thickBot="1">
      <c r="A18" s="68">
        <v>6</v>
      </c>
      <c r="B18" s="188" t="str">
        <f>'ЖН-ОН-1'!B14</f>
        <v>Мусаева Мадина Салим қизи </v>
      </c>
      <c r="C18" s="188"/>
      <c r="D18" s="69" t="str">
        <f>'ЖН-ОН-1'!C14</f>
        <v>K-16-060</v>
      </c>
      <c r="E18" s="70">
        <f>'ЖН-ОН-1'!D14+'ЖН-ОН-1'!E14</f>
        <v>15</v>
      </c>
      <c r="F18" s="70">
        <f>'ЖН-ОН-1'!F14+'ЖН-ОН-1'!G14</f>
        <v>15</v>
      </c>
      <c r="G18" s="68" t="e">
        <f>+'ЖН-ОН-1'!#REF!+'ЖН-ОН-1'!#REF!+'ЖН-ОН-1'!#REF!+'ЖН-ОН-1'!#REF!</f>
        <v>#REF!</v>
      </c>
      <c r="H18" s="68">
        <f>'ЖН-ОН-2'!D15+'ЖН-ОН-2'!E15</f>
        <v>0</v>
      </c>
      <c r="I18" s="68">
        <f>'ЖН-ОН-2'!F15+'ЖН-ОН-2'!G15</f>
        <v>0</v>
      </c>
      <c r="J18" s="68">
        <f>+'ЖН-ОН-2'!AN14+'ЖН-ОН-2'!AO14+'ЖН-ОН-2'!AP14+'ЖН-ОН-2'!AQ14</f>
        <v>0</v>
      </c>
      <c r="K18" s="68" t="e">
        <f t="shared" si="0"/>
        <v>#REF!</v>
      </c>
      <c r="L18" s="72" t="e">
        <f t="shared" si="1"/>
        <v>#REF!</v>
      </c>
      <c r="M18" s="72" t="e">
        <f t="shared" si="2"/>
        <v>#REF!</v>
      </c>
      <c r="N18" s="72" t="e">
        <f t="shared" si="3"/>
        <v>#REF!</v>
      </c>
      <c r="O18" s="72"/>
    </row>
    <row r="19" spans="1:15" s="2" customFormat="1" ht="27.75" customHeight="1" thickBot="1">
      <c r="A19" s="68">
        <v>7</v>
      </c>
      <c r="B19" s="188" t="str">
        <f>'ЖН-ОН-1'!B15</f>
        <v>Рўзиев Эрали Яраш ўғли</v>
      </c>
      <c r="C19" s="188"/>
      <c r="D19" s="69" t="str">
        <f>'ЖН-ОН-1'!C15</f>
        <v>K-16-033</v>
      </c>
      <c r="E19" s="70">
        <f>'ЖН-ОН-1'!D15+'ЖН-ОН-1'!E15</f>
        <v>18</v>
      </c>
      <c r="F19" s="70">
        <f>'ЖН-ОН-1'!F15+'ЖН-ОН-1'!G15</f>
        <v>18</v>
      </c>
      <c r="G19" s="68" t="e">
        <f>+'ЖН-ОН-1'!#REF!+'ЖН-ОН-1'!#REF!+'ЖН-ОН-1'!#REF!+'ЖН-ОН-1'!#REF!</f>
        <v>#REF!</v>
      </c>
      <c r="H19" s="68">
        <f>'ЖН-ОН-2'!D16+'ЖН-ОН-2'!E16</f>
        <v>0</v>
      </c>
      <c r="I19" s="68">
        <f>'ЖН-ОН-2'!F16+'ЖН-ОН-2'!G16</f>
        <v>0</v>
      </c>
      <c r="J19" s="68">
        <f>+'ЖН-ОН-2'!AN15+'ЖН-ОН-2'!AO15+'ЖН-ОН-2'!AP15+'ЖН-ОН-2'!AQ15</f>
        <v>0</v>
      </c>
      <c r="K19" s="68" t="e">
        <f t="shared" si="0"/>
        <v>#REF!</v>
      </c>
      <c r="L19" s="72" t="e">
        <f t="shared" si="1"/>
        <v>#REF!</v>
      </c>
      <c r="M19" s="72" t="e">
        <f t="shared" si="2"/>
        <v>#REF!</v>
      </c>
      <c r="N19" s="72" t="e">
        <f t="shared" si="3"/>
        <v>#REF!</v>
      </c>
      <c r="O19" s="72"/>
    </row>
    <row r="20" spans="1:15" s="2" customFormat="1" ht="27.75" customHeight="1" thickBot="1">
      <c r="A20" s="68">
        <v>8</v>
      </c>
      <c r="B20" s="188" t="str">
        <f>'ЖН-ОН-1'!B16</f>
        <v>Рустамова Мафтуна Рустам қизи</v>
      </c>
      <c r="C20" s="188"/>
      <c r="D20" s="69" t="str">
        <f>'ЖН-ОН-1'!C16</f>
        <v>K-16-030</v>
      </c>
      <c r="E20" s="70">
        <f>'ЖН-ОН-1'!D16+'ЖН-ОН-1'!E16</f>
        <v>15</v>
      </c>
      <c r="F20" s="70">
        <f>'ЖН-ОН-1'!F16+'ЖН-ОН-1'!G16</f>
        <v>15</v>
      </c>
      <c r="G20" s="68" t="e">
        <f>+'ЖН-ОН-1'!#REF!+'ЖН-ОН-1'!#REF!+'ЖН-ОН-1'!#REF!+'ЖН-ОН-1'!#REF!</f>
        <v>#REF!</v>
      </c>
      <c r="H20" s="68">
        <f>'ЖН-ОН-2'!D17+'ЖН-ОН-2'!E17</f>
        <v>0</v>
      </c>
      <c r="I20" s="68">
        <f>'ЖН-ОН-2'!F17+'ЖН-ОН-2'!G17</f>
        <v>0</v>
      </c>
      <c r="J20" s="68">
        <f>+'ЖН-ОН-2'!AN16+'ЖН-ОН-2'!AO16+'ЖН-ОН-2'!AP16+'ЖН-ОН-2'!AQ16</f>
        <v>0</v>
      </c>
      <c r="K20" s="68" t="e">
        <f t="shared" si="0"/>
        <v>#REF!</v>
      </c>
      <c r="L20" s="72" t="e">
        <f t="shared" si="1"/>
        <v>#REF!</v>
      </c>
      <c r="M20" s="72" t="e">
        <f t="shared" si="2"/>
        <v>#REF!</v>
      </c>
      <c r="N20" s="72" t="e">
        <f t="shared" si="3"/>
        <v>#REF!</v>
      </c>
      <c r="O20" s="72"/>
    </row>
    <row r="21" spans="1:15" s="2" customFormat="1" ht="27.75" customHeight="1" thickBot="1">
      <c r="A21" s="68">
        <v>9</v>
      </c>
      <c r="B21" s="188" t="str">
        <f>'ЖН-ОН-1'!B17</f>
        <v>Султанова Хусния Абдужамолиддин қизи</v>
      </c>
      <c r="C21" s="188"/>
      <c r="D21" s="69" t="str">
        <f>'ЖН-ОН-1'!C17</f>
        <v>K-16-048</v>
      </c>
      <c r="E21" s="70">
        <f>'ЖН-ОН-1'!D17+'ЖН-ОН-1'!E17</f>
        <v>10</v>
      </c>
      <c r="F21" s="70">
        <f>'ЖН-ОН-1'!F17+'ЖН-ОН-1'!G17</f>
        <v>10</v>
      </c>
      <c r="G21" s="68" t="e">
        <f>+'ЖН-ОН-1'!#REF!+'ЖН-ОН-1'!#REF!+'ЖН-ОН-1'!#REF!+'ЖН-ОН-1'!#REF!</f>
        <v>#REF!</v>
      </c>
      <c r="H21" s="68">
        <f>'ЖН-ОН-2'!D18+'ЖН-ОН-2'!E18</f>
        <v>0</v>
      </c>
      <c r="I21" s="68">
        <f>'ЖН-ОН-2'!F18+'ЖН-ОН-2'!G18</f>
        <v>0</v>
      </c>
      <c r="J21" s="68">
        <f>+'ЖН-ОН-2'!AN17+'ЖН-ОН-2'!AO17+'ЖН-ОН-2'!AP17+'ЖН-ОН-2'!AQ17</f>
        <v>0</v>
      </c>
      <c r="K21" s="68" t="e">
        <f t="shared" si="0"/>
        <v>#REF!</v>
      </c>
      <c r="L21" s="72" t="e">
        <f t="shared" si="1"/>
        <v>#REF!</v>
      </c>
      <c r="M21" s="72" t="e">
        <f t="shared" si="2"/>
        <v>#REF!</v>
      </c>
      <c r="N21" s="72" t="e">
        <f t="shared" si="3"/>
        <v>#REF!</v>
      </c>
      <c r="O21" s="72"/>
    </row>
    <row r="22" spans="1:15" s="2" customFormat="1" ht="27.75" customHeight="1" thickBot="1">
      <c r="A22" s="68">
        <v>10</v>
      </c>
      <c r="B22" s="188" t="str">
        <f>'ЖН-ОН-1'!B18</f>
        <v>Турсунхўжаева Дилафруз Дилшод қизи </v>
      </c>
      <c r="C22" s="188"/>
      <c r="D22" s="69" t="str">
        <f>'ЖН-ОН-1'!C18</f>
        <v>К-16-075</v>
      </c>
      <c r="E22" s="70">
        <f>'ЖН-ОН-1'!D18+'ЖН-ОН-1'!E18</f>
        <v>17</v>
      </c>
      <c r="F22" s="70">
        <f>'ЖН-ОН-1'!F18+'ЖН-ОН-1'!G18</f>
        <v>17</v>
      </c>
      <c r="G22" s="68" t="e">
        <f>+'ЖН-ОН-1'!#REF!+'ЖН-ОН-1'!#REF!+'ЖН-ОН-1'!#REF!+'ЖН-ОН-1'!#REF!</f>
        <v>#REF!</v>
      </c>
      <c r="H22" s="68">
        <f>'ЖН-ОН-2'!D19+'ЖН-ОН-2'!E19</f>
        <v>0</v>
      </c>
      <c r="I22" s="68">
        <f>'ЖН-ОН-2'!F19+'ЖН-ОН-2'!G19</f>
        <v>0</v>
      </c>
      <c r="J22" s="68">
        <f>+'ЖН-ОН-2'!AN18+'ЖН-ОН-2'!AO18+'ЖН-ОН-2'!AP18+'ЖН-ОН-2'!AQ18</f>
        <v>0</v>
      </c>
      <c r="K22" s="68" t="e">
        <f t="shared" si="0"/>
        <v>#REF!</v>
      </c>
      <c r="L22" s="72" t="e">
        <f t="shared" si="1"/>
        <v>#REF!</v>
      </c>
      <c r="M22" s="72" t="e">
        <f t="shared" si="2"/>
        <v>#REF!</v>
      </c>
      <c r="N22" s="72" t="e">
        <f t="shared" si="3"/>
        <v>#REF!</v>
      </c>
      <c r="O22" s="72"/>
    </row>
    <row r="23" spans="1:15" s="2" customFormat="1" ht="27.75" customHeight="1" thickBot="1">
      <c r="A23" s="68">
        <v>11</v>
      </c>
      <c r="B23" s="188" t="str">
        <f>'ЖН-ОН-1'!B19</f>
        <v>Файзуллаева Рушана Баҳодировна</v>
      </c>
      <c r="C23" s="188"/>
      <c r="D23" s="69" t="str">
        <f>'ЖН-ОН-1'!C19</f>
        <v>D-16-013</v>
      </c>
      <c r="E23" s="70">
        <f>'ЖН-ОН-1'!D19+'ЖН-ОН-1'!E19</f>
        <v>16</v>
      </c>
      <c r="F23" s="70">
        <f>'ЖН-ОН-1'!F19+'ЖН-ОН-1'!G19</f>
        <v>17</v>
      </c>
      <c r="G23" s="68" t="e">
        <f>+'ЖН-ОН-1'!#REF!+'ЖН-ОН-1'!#REF!+'ЖН-ОН-1'!#REF!+'ЖН-ОН-1'!#REF!</f>
        <v>#REF!</v>
      </c>
      <c r="H23" s="68">
        <f>'ЖН-ОН-2'!D20+'ЖН-ОН-2'!E20</f>
        <v>0</v>
      </c>
      <c r="I23" s="68">
        <f>'ЖН-ОН-2'!F20+'ЖН-ОН-2'!G20</f>
        <v>0</v>
      </c>
      <c r="J23" s="68">
        <f>+'ЖН-ОН-2'!AN19+'ЖН-ОН-2'!AO19+'ЖН-ОН-2'!AP19+'ЖН-ОН-2'!AQ19</f>
        <v>0</v>
      </c>
      <c r="K23" s="68" t="e">
        <f t="shared" si="0"/>
        <v>#REF!</v>
      </c>
      <c r="L23" s="72" t="e">
        <f t="shared" si="1"/>
        <v>#REF!</v>
      </c>
      <c r="M23" s="72" t="e">
        <f t="shared" si="2"/>
        <v>#REF!</v>
      </c>
      <c r="N23" s="72" t="e">
        <f t="shared" si="3"/>
        <v>#REF!</v>
      </c>
      <c r="O23" s="72"/>
    </row>
    <row r="24" spans="1:15" s="2" customFormat="1" ht="27.75" customHeight="1" thickBot="1">
      <c r="A24" s="68">
        <v>12</v>
      </c>
      <c r="B24" s="188" t="str">
        <f>'ЖН-ОН-1'!B20</f>
        <v>Эшонқулова Шохиста Бахтиер қизи</v>
      </c>
      <c r="C24" s="188"/>
      <c r="D24" s="69" t="str">
        <f>'ЖН-ОН-1'!C20</f>
        <v>D-16-007</v>
      </c>
      <c r="E24" s="70">
        <f>'ЖН-ОН-1'!D20+'ЖН-ОН-1'!E20</f>
        <v>14</v>
      </c>
      <c r="F24" s="70">
        <f>'ЖН-ОН-1'!F20+'ЖН-ОН-1'!G20</f>
        <v>14</v>
      </c>
      <c r="G24" s="68" t="e">
        <f>+'ЖН-ОН-1'!#REF!+'ЖН-ОН-1'!#REF!+'ЖН-ОН-1'!#REF!+'ЖН-ОН-1'!#REF!</f>
        <v>#REF!</v>
      </c>
      <c r="H24" s="68">
        <f>'ЖН-ОН-2'!D21+'ЖН-ОН-2'!E21</f>
        <v>0</v>
      </c>
      <c r="I24" s="68">
        <f>'ЖН-ОН-2'!F21+'ЖН-ОН-2'!G21</f>
        <v>0</v>
      </c>
      <c r="J24" s="68">
        <f>+'ЖН-ОН-2'!AN20+'ЖН-ОН-2'!AO20+'ЖН-ОН-2'!AP20+'ЖН-ОН-2'!AQ20</f>
        <v>0</v>
      </c>
      <c r="K24" s="68" t="e">
        <f t="shared" si="0"/>
        <v>#REF!</v>
      </c>
      <c r="L24" s="72" t="e">
        <f t="shared" si="1"/>
        <v>#REF!</v>
      </c>
      <c r="M24" s="72" t="e">
        <f t="shared" si="2"/>
        <v>#REF!</v>
      </c>
      <c r="N24" s="72" t="e">
        <f t="shared" si="3"/>
        <v>#REF!</v>
      </c>
      <c r="O24" s="72"/>
    </row>
    <row r="25" spans="1:15" s="2" customFormat="1" ht="27.75" customHeight="1" thickBot="1">
      <c r="A25" s="68">
        <v>13</v>
      </c>
      <c r="B25" s="188" t="str">
        <f>'ЖН-ОН-1'!B21</f>
        <v>Мирзакаримов Жасурбек Қучқорбой ўғли</v>
      </c>
      <c r="C25" s="188"/>
      <c r="D25" s="69">
        <f>'ЖН-ОН-1'!C21</f>
        <v>0</v>
      </c>
      <c r="E25" s="70">
        <f>'ЖН-ОН-1'!D21+'ЖН-ОН-1'!E21</f>
        <v>17</v>
      </c>
      <c r="F25" s="70">
        <f>'ЖН-ОН-1'!F21+'ЖН-ОН-1'!G21</f>
        <v>17</v>
      </c>
      <c r="G25" s="68" t="e">
        <f>+'ЖН-ОН-1'!#REF!+'ЖН-ОН-1'!#REF!+'ЖН-ОН-1'!#REF!+'ЖН-ОН-1'!#REF!</f>
        <v>#REF!</v>
      </c>
      <c r="H25" s="68">
        <f>'ЖН-ОН-2'!D22+'ЖН-ОН-2'!E22</f>
        <v>0</v>
      </c>
      <c r="I25" s="68">
        <f>'ЖН-ОН-2'!F22+'ЖН-ОН-2'!G22</f>
        <v>0</v>
      </c>
      <c r="J25" s="68">
        <f>+'ЖН-ОН-2'!AN21+'ЖН-ОН-2'!AO21+'ЖН-ОН-2'!AP21+'ЖН-ОН-2'!AQ21</f>
        <v>0</v>
      </c>
      <c r="K25" s="68" t="e">
        <f t="shared" si="0"/>
        <v>#REF!</v>
      </c>
      <c r="L25" s="72" t="e">
        <f t="shared" si="1"/>
        <v>#REF!</v>
      </c>
      <c r="M25" s="72" t="e">
        <f t="shared" si="2"/>
        <v>#REF!</v>
      </c>
      <c r="N25" s="72" t="e">
        <f t="shared" si="3"/>
        <v>#REF!</v>
      </c>
      <c r="O25" s="72"/>
    </row>
    <row r="26" spans="1:15" s="2" customFormat="1" ht="27.75" customHeight="1" thickBot="1">
      <c r="A26" s="68">
        <v>14</v>
      </c>
      <c r="B26" s="188" t="str">
        <f>'ЖН-ОН-1'!B22</f>
        <v>Шаропов Обид Миролимович</v>
      </c>
      <c r="C26" s="188"/>
      <c r="D26" s="69" t="str">
        <f>'ЖН-ОН-1'!C22</f>
        <v>K-16-062</v>
      </c>
      <c r="E26" s="70">
        <f>'ЖН-ОН-1'!D22+'ЖН-ОН-1'!E22</f>
        <v>15</v>
      </c>
      <c r="F26" s="70">
        <f>'ЖН-ОН-1'!F22+'ЖН-ОН-1'!G22</f>
        <v>15</v>
      </c>
      <c r="G26" s="68" t="e">
        <f>+'ЖН-ОН-1'!#REF!+'ЖН-ОН-1'!#REF!+'ЖН-ОН-1'!#REF!+'ЖН-ОН-1'!#REF!</f>
        <v>#REF!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+'ЖН-ОН-2'!AN22+'ЖН-ОН-2'!AO22+'ЖН-ОН-2'!AP22+'ЖН-ОН-2'!AQ22</f>
        <v>0</v>
      </c>
      <c r="K26" s="68" t="e">
        <f t="shared" si="0"/>
        <v>#REF!</v>
      </c>
      <c r="L26" s="72" t="e">
        <f t="shared" si="1"/>
        <v>#REF!</v>
      </c>
      <c r="M26" s="72" t="e">
        <f t="shared" si="2"/>
        <v>#REF!</v>
      </c>
      <c r="N26" s="72" t="e">
        <f t="shared" si="3"/>
        <v>#REF!</v>
      </c>
      <c r="O26" s="72"/>
    </row>
    <row r="27" spans="1:15" s="2" customFormat="1" ht="40.5" customHeight="1" thickBot="1">
      <c r="A27" s="68">
        <v>15</v>
      </c>
      <c r="B27" s="182">
        <f>'ЖН-ОН-1'!B23</f>
        <v>0</v>
      </c>
      <c r="C27" s="183"/>
      <c r="D27" s="69">
        <f>'ЖН-ОН-1'!C23</f>
        <v>0</v>
      </c>
      <c r="E27" s="70">
        <f>'ЖН-ОН-1'!D23+'ЖН-ОН-1'!E23</f>
        <v>0</v>
      </c>
      <c r="F27" s="70">
        <f>'ЖН-ОН-1'!F23+'ЖН-ОН-1'!G23</f>
        <v>0</v>
      </c>
      <c r="G27" s="68" t="e">
        <f>+'ЖН-ОН-1'!#REF!+'ЖН-ОН-1'!#REF!+'ЖН-ОН-1'!#REF!+'ЖН-ОН-1'!#REF!</f>
        <v>#REF!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+'ЖН-ОН-2'!#REF!+'ЖН-ОН-2'!#REF!+'ЖН-ОН-2'!#REF!+'ЖН-ОН-2'!#REF!</f>
        <v>#REF!</v>
      </c>
      <c r="K27" s="68" t="e">
        <f t="shared" si="0"/>
        <v>#REF!</v>
      </c>
      <c r="L27" s="72" t="e">
        <f t="shared" si="1"/>
        <v>#REF!</v>
      </c>
      <c r="M27" s="72" t="e">
        <f t="shared" si="2"/>
        <v>#REF!</v>
      </c>
      <c r="N27" s="72" t="e">
        <f t="shared" si="3"/>
        <v>#REF!</v>
      </c>
      <c r="O27" s="72"/>
    </row>
    <row r="28" spans="1:15" s="2" customFormat="1" ht="22.5" customHeight="1" hidden="1">
      <c r="A28" s="68">
        <v>20</v>
      </c>
      <c r="B28" s="176" t="e">
        <f>'ЖН-ОН-1'!#REF!</f>
        <v>#REF!</v>
      </c>
      <c r="C28" s="176"/>
      <c r="D28" s="71" t="e">
        <f>'ЖН-ОН-1'!#REF!</f>
        <v>#REF!</v>
      </c>
      <c r="E28" s="68" t="e">
        <f>'ЖН-ОН-1'!#REF!+'ЖН-ОН-1'!#REF!</f>
        <v>#REF!</v>
      </c>
      <c r="F28" s="68" t="e">
        <f>'ЖН-ОН-1'!#REF!+'ЖН-ОН-1'!#REF!</f>
        <v>#REF!</v>
      </c>
      <c r="G28" s="68" t="e">
        <f aca="true" t="shared" si="4" ref="G28:G34">E28+F28</f>
        <v>#REF!</v>
      </c>
      <c r="H28" s="68">
        <f>'ЖН-ОН-2'!D28+'ЖН-ОН-2'!E28</f>
        <v>0</v>
      </c>
      <c r="I28" s="68">
        <f>'ЖН-ОН-2'!F28+'ЖН-ОН-2'!G28</f>
        <v>0</v>
      </c>
      <c r="J28" s="68">
        <f aca="true" t="shared" si="5" ref="J28:J34">H28+I28</f>
        <v>0</v>
      </c>
      <c r="K28" s="68" t="e">
        <f aca="true" t="shared" si="6" ref="K28:K34">G28+J28</f>
        <v>#REF!</v>
      </c>
      <c r="L28" s="72" t="e">
        <f aca="true" t="shared" si="7" ref="L28:L34">IF(OR(E28&lt;11,F28&lt;11,H28&lt;11,I28&lt;6),"-","")</f>
        <v>#REF!</v>
      </c>
      <c r="M28" s="72" t="e">
        <f t="shared" si="2"/>
        <v>#REF!</v>
      </c>
      <c r="N28" s="72" t="e">
        <f t="shared" si="3"/>
        <v>#REF!</v>
      </c>
      <c r="O28" s="72"/>
    </row>
    <row r="29" spans="1:15" s="2" customFormat="1" ht="22.5" customHeight="1" hidden="1">
      <c r="A29" s="68">
        <v>21</v>
      </c>
      <c r="B29" s="176" t="e">
        <f>'ЖН-ОН-1'!#REF!</f>
        <v>#REF!</v>
      </c>
      <c r="C29" s="176"/>
      <c r="D29" s="71" t="e">
        <f>'ЖН-ОН-1'!#REF!</f>
        <v>#REF!</v>
      </c>
      <c r="E29" s="68" t="e">
        <f>'ЖН-ОН-1'!#REF!+'ЖН-ОН-1'!#REF!</f>
        <v>#REF!</v>
      </c>
      <c r="F29" s="68" t="e">
        <f>'ЖН-ОН-1'!#REF!+'ЖН-ОН-1'!#REF!</f>
        <v>#REF!</v>
      </c>
      <c r="G29" s="68" t="e">
        <f t="shared" si="4"/>
        <v>#REF!</v>
      </c>
      <c r="H29" s="68">
        <f>'ЖН-ОН-2'!D29+'ЖН-ОН-2'!E29</f>
        <v>0</v>
      </c>
      <c r="I29" s="68">
        <f>'ЖН-ОН-2'!F29+'ЖН-ОН-2'!G29</f>
        <v>0</v>
      </c>
      <c r="J29" s="68">
        <f t="shared" si="5"/>
        <v>0</v>
      </c>
      <c r="K29" s="68" t="e">
        <f t="shared" si="6"/>
        <v>#REF!</v>
      </c>
      <c r="L29" s="72" t="e">
        <f t="shared" si="7"/>
        <v>#REF!</v>
      </c>
      <c r="M29" s="72" t="e">
        <f t="shared" si="2"/>
        <v>#REF!</v>
      </c>
      <c r="N29" s="72" t="e">
        <f t="shared" si="3"/>
        <v>#REF!</v>
      </c>
      <c r="O29" s="72"/>
    </row>
    <row r="30" spans="1:15" s="2" customFormat="1" ht="22.5" customHeight="1" hidden="1">
      <c r="A30" s="68">
        <v>22</v>
      </c>
      <c r="B30" s="176" t="e">
        <f>'ЖН-ОН-1'!#REF!</f>
        <v>#REF!</v>
      </c>
      <c r="C30" s="176"/>
      <c r="D30" s="71" t="e">
        <f>'ЖН-ОН-1'!#REF!</f>
        <v>#REF!</v>
      </c>
      <c r="E30" s="68" t="e">
        <f>'ЖН-ОН-1'!#REF!+'ЖН-ОН-1'!#REF!</f>
        <v>#REF!</v>
      </c>
      <c r="F30" s="68" t="e">
        <f>'ЖН-ОН-1'!#REF!+'ЖН-ОН-1'!#REF!</f>
        <v>#REF!</v>
      </c>
      <c r="G30" s="68" t="e">
        <f t="shared" si="4"/>
        <v>#REF!</v>
      </c>
      <c r="H30" s="68">
        <f>'ЖН-ОН-2'!D30+'ЖН-ОН-2'!E30</f>
        <v>0</v>
      </c>
      <c r="I30" s="68">
        <f>'ЖН-ОН-2'!F30+'ЖН-ОН-2'!G30</f>
        <v>0</v>
      </c>
      <c r="J30" s="68">
        <f t="shared" si="5"/>
        <v>0</v>
      </c>
      <c r="K30" s="68" t="e">
        <f t="shared" si="6"/>
        <v>#REF!</v>
      </c>
      <c r="L30" s="72" t="e">
        <f t="shared" si="7"/>
        <v>#REF!</v>
      </c>
      <c r="M30" s="72" t="e">
        <f t="shared" si="2"/>
        <v>#REF!</v>
      </c>
      <c r="N30" s="72" t="e">
        <f t="shared" si="3"/>
        <v>#REF!</v>
      </c>
      <c r="O30" s="72"/>
    </row>
    <row r="31" spans="1:15" s="2" customFormat="1" ht="22.5" customHeight="1" hidden="1">
      <c r="A31" s="68">
        <v>23</v>
      </c>
      <c r="B31" s="176" t="e">
        <f>'ЖН-ОН-1'!#REF!</f>
        <v>#REF!</v>
      </c>
      <c r="C31" s="176"/>
      <c r="D31" s="71" t="e">
        <f>'ЖН-ОН-1'!#REF!</f>
        <v>#REF!</v>
      </c>
      <c r="E31" s="68" t="e">
        <f>'ЖН-ОН-1'!#REF!+'ЖН-ОН-1'!#REF!</f>
        <v>#REF!</v>
      </c>
      <c r="F31" s="68" t="e">
        <f>'ЖН-ОН-1'!#REF!+'ЖН-ОН-1'!#REF!</f>
        <v>#REF!</v>
      </c>
      <c r="G31" s="68" t="e">
        <f t="shared" si="4"/>
        <v>#REF!</v>
      </c>
      <c r="H31" s="68">
        <f>'ЖН-ОН-2'!D31+'ЖН-ОН-2'!E31</f>
        <v>0</v>
      </c>
      <c r="I31" s="68">
        <f>'ЖН-ОН-2'!F31+'ЖН-ОН-2'!G31</f>
        <v>0</v>
      </c>
      <c r="J31" s="68">
        <f t="shared" si="5"/>
        <v>0</v>
      </c>
      <c r="K31" s="68" t="e">
        <f t="shared" si="6"/>
        <v>#REF!</v>
      </c>
      <c r="L31" s="72" t="e">
        <f t="shared" si="7"/>
        <v>#REF!</v>
      </c>
      <c r="M31" s="72" t="e">
        <f t="shared" si="2"/>
        <v>#REF!</v>
      </c>
      <c r="N31" s="72" t="e">
        <f t="shared" si="3"/>
        <v>#REF!</v>
      </c>
      <c r="O31" s="72"/>
    </row>
    <row r="32" spans="1:15" s="2" customFormat="1" ht="22.5" customHeight="1" hidden="1">
      <c r="A32" s="68">
        <v>24</v>
      </c>
      <c r="B32" s="176" t="e">
        <f>'ЖН-ОН-1'!#REF!</f>
        <v>#REF!</v>
      </c>
      <c r="C32" s="176"/>
      <c r="D32" s="71" t="e">
        <f>'ЖН-ОН-1'!#REF!</f>
        <v>#REF!</v>
      </c>
      <c r="E32" s="68" t="e">
        <f>'ЖН-ОН-1'!#REF!+'ЖН-ОН-1'!#REF!</f>
        <v>#REF!</v>
      </c>
      <c r="F32" s="68" t="e">
        <f>'ЖН-ОН-1'!#REF!+'ЖН-ОН-1'!#REF!</f>
        <v>#REF!</v>
      </c>
      <c r="G32" s="68" t="e">
        <f t="shared" si="4"/>
        <v>#REF!</v>
      </c>
      <c r="H32" s="68">
        <f>'ЖН-ОН-2'!D32+'ЖН-ОН-2'!E32</f>
        <v>0</v>
      </c>
      <c r="I32" s="68">
        <f>'ЖН-ОН-2'!F32+'ЖН-ОН-2'!G32</f>
        <v>0</v>
      </c>
      <c r="J32" s="68">
        <f t="shared" si="5"/>
        <v>0</v>
      </c>
      <c r="K32" s="68" t="e">
        <f t="shared" si="6"/>
        <v>#REF!</v>
      </c>
      <c r="L32" s="72" t="e">
        <f t="shared" si="7"/>
        <v>#REF!</v>
      </c>
      <c r="M32" s="72" t="e">
        <f t="shared" si="2"/>
        <v>#REF!</v>
      </c>
      <c r="N32" s="72" t="e">
        <f t="shared" si="3"/>
        <v>#REF!</v>
      </c>
      <c r="O32" s="72"/>
    </row>
    <row r="33" spans="1:15" s="2" customFormat="1" ht="22.5" customHeight="1" hidden="1">
      <c r="A33" s="68">
        <v>25</v>
      </c>
      <c r="B33" s="176" t="e">
        <f>'ЖН-ОН-1'!#REF!</f>
        <v>#REF!</v>
      </c>
      <c r="C33" s="176"/>
      <c r="D33" s="71" t="e">
        <f>'ЖН-ОН-1'!#REF!</f>
        <v>#REF!</v>
      </c>
      <c r="E33" s="68" t="e">
        <f>'ЖН-ОН-1'!#REF!+'ЖН-ОН-1'!#REF!</f>
        <v>#REF!</v>
      </c>
      <c r="F33" s="68" t="e">
        <f>'ЖН-ОН-1'!#REF!+'ЖН-ОН-1'!#REF!</f>
        <v>#REF!</v>
      </c>
      <c r="G33" s="68" t="e">
        <f t="shared" si="4"/>
        <v>#REF!</v>
      </c>
      <c r="H33" s="68">
        <f>'ЖН-ОН-2'!D33+'ЖН-ОН-2'!E33</f>
        <v>0</v>
      </c>
      <c r="I33" s="68">
        <f>'ЖН-ОН-2'!F33+'ЖН-ОН-2'!G33</f>
        <v>0</v>
      </c>
      <c r="J33" s="68">
        <f t="shared" si="5"/>
        <v>0</v>
      </c>
      <c r="K33" s="68" t="e">
        <f t="shared" si="6"/>
        <v>#REF!</v>
      </c>
      <c r="L33" s="72" t="e">
        <f t="shared" si="7"/>
        <v>#REF!</v>
      </c>
      <c r="M33" s="72" t="e">
        <f t="shared" si="2"/>
        <v>#REF!</v>
      </c>
      <c r="N33" s="72" t="e">
        <f t="shared" si="3"/>
        <v>#REF!</v>
      </c>
      <c r="O33" s="72"/>
    </row>
    <row r="34" spans="1:15" s="2" customFormat="1" ht="22.5" customHeight="1" hidden="1">
      <c r="A34" s="68">
        <v>26</v>
      </c>
      <c r="B34" s="176" t="e">
        <f>'ЖН-ОН-1'!#REF!</f>
        <v>#REF!</v>
      </c>
      <c r="C34" s="176"/>
      <c r="D34" s="71" t="e">
        <f>'ЖН-ОН-1'!#REF!</f>
        <v>#REF!</v>
      </c>
      <c r="E34" s="68" t="e">
        <f>'ЖН-ОН-1'!#REF!+'ЖН-ОН-1'!#REF!</f>
        <v>#REF!</v>
      </c>
      <c r="F34" s="68" t="e">
        <f>'ЖН-ОН-1'!#REF!+'ЖН-ОН-1'!#REF!</f>
        <v>#REF!</v>
      </c>
      <c r="G34" s="68" t="e">
        <f t="shared" si="4"/>
        <v>#REF!</v>
      </c>
      <c r="H34" s="68">
        <f>'ЖН-ОН-2'!D34+'ЖН-ОН-2'!E34</f>
        <v>0</v>
      </c>
      <c r="I34" s="68">
        <f>'ЖН-ОН-2'!F34+'ЖН-ОН-2'!G34</f>
        <v>0</v>
      </c>
      <c r="J34" s="68">
        <f t="shared" si="5"/>
        <v>0</v>
      </c>
      <c r="K34" s="68" t="e">
        <f t="shared" si="6"/>
        <v>#REF!</v>
      </c>
      <c r="L34" s="72" t="e">
        <f t="shared" si="7"/>
        <v>#REF!</v>
      </c>
      <c r="M34" s="72" t="e">
        <f t="shared" si="2"/>
        <v>#REF!</v>
      </c>
      <c r="N34" s="72" t="e">
        <f t="shared" si="3"/>
        <v>#REF!</v>
      </c>
      <c r="O34" s="72"/>
    </row>
    <row r="35" spans="1:15" ht="49.5" customHeight="1" thickBot="1">
      <c r="A35" s="178" t="s">
        <v>14</v>
      </c>
      <c r="B35" s="178"/>
      <c r="C35" s="178"/>
      <c r="D35" s="73"/>
      <c r="E35" s="74"/>
      <c r="F35" s="75"/>
      <c r="G35" s="75"/>
      <c r="H35" s="75"/>
      <c r="I35" s="74"/>
      <c r="J35" s="74"/>
      <c r="K35" s="76"/>
      <c r="L35" s="76"/>
      <c r="M35" s="74"/>
      <c r="N35" s="74"/>
      <c r="O35" s="92"/>
    </row>
    <row r="36" spans="1:3" ht="39.75" customHeight="1">
      <c r="A36" s="179"/>
      <c r="B36" s="179"/>
      <c r="C36" s="179"/>
    </row>
    <row r="37" spans="1:15" ht="18.75">
      <c r="A37" s="15"/>
      <c r="B37" s="15"/>
      <c r="C37" s="16" t="s">
        <v>15</v>
      </c>
      <c r="D37" s="36">
        <f>M!G22</f>
        <v>15</v>
      </c>
      <c r="E37" s="55"/>
      <c r="F37" s="55"/>
      <c r="G37" s="18" t="s">
        <v>80</v>
      </c>
      <c r="H37" s="18"/>
      <c r="I37" s="18"/>
      <c r="J37" s="18"/>
      <c r="K37" s="12"/>
      <c r="L37" s="12"/>
      <c r="M37" s="12"/>
      <c r="N37" s="19"/>
      <c r="O37" s="12"/>
    </row>
    <row r="38" spans="1:15" ht="18.75">
      <c r="A38" s="15"/>
      <c r="B38" s="15"/>
      <c r="C38" s="16"/>
      <c r="D38" s="56"/>
      <c r="E38" s="18"/>
      <c r="F38" s="18"/>
      <c r="G38" s="18"/>
      <c r="H38" s="18"/>
      <c r="I38" s="12"/>
      <c r="J38" s="12"/>
      <c r="K38" s="18"/>
      <c r="L38" s="18"/>
      <c r="M38" s="12"/>
      <c r="N38" s="19"/>
      <c r="O38" s="12"/>
    </row>
    <row r="39" spans="1:15" ht="27" customHeight="1">
      <c r="A39" s="12"/>
      <c r="B39" s="12"/>
      <c r="C39" s="19"/>
      <c r="D39" s="186" t="s">
        <v>16</v>
      </c>
      <c r="E39" s="186"/>
      <c r="F39" s="186"/>
      <c r="G39" s="186"/>
      <c r="H39" s="18"/>
      <c r="I39" s="17"/>
      <c r="J39" s="17"/>
      <c r="K39" s="187" t="s">
        <v>17</v>
      </c>
      <c r="L39" s="187"/>
      <c r="M39" s="17"/>
      <c r="N39" s="17"/>
      <c r="O39" s="12"/>
    </row>
    <row r="40" spans="1:15" ht="18.75">
      <c r="A40" s="177"/>
      <c r="B40" s="177"/>
      <c r="C40" s="1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8.75">
      <c r="A41" s="19" t="s">
        <v>75</v>
      </c>
      <c r="B41" s="19"/>
      <c r="C41" s="19"/>
      <c r="D41" s="184" t="str">
        <f>M!F22</f>
        <v>О.Кучаров</v>
      </c>
      <c r="E41" s="184"/>
      <c r="F41" s="184"/>
      <c r="G41" s="184"/>
      <c r="H41" s="55"/>
      <c r="I41" s="55"/>
      <c r="J41" s="55"/>
      <c r="K41" s="18" t="s">
        <v>18</v>
      </c>
      <c r="L41" s="18"/>
      <c r="M41" s="185"/>
      <c r="N41" s="185"/>
      <c r="O41" s="90" t="str">
        <f>M!G17</f>
        <v>З.Исмаилова</v>
      </c>
    </row>
    <row r="42" spans="1:15" ht="18.75">
      <c r="A42" s="180" t="s">
        <v>19</v>
      </c>
      <c r="B42" s="180"/>
      <c r="C42" s="20" t="s">
        <v>1</v>
      </c>
      <c r="D42" s="181" t="s">
        <v>20</v>
      </c>
      <c r="E42" s="181"/>
      <c r="F42" s="181"/>
      <c r="G42" s="181"/>
      <c r="H42" s="55"/>
      <c r="I42" s="21"/>
      <c r="J42" s="21"/>
      <c r="K42" s="12"/>
      <c r="L42" s="12"/>
      <c r="M42" s="181" t="s">
        <v>21</v>
      </c>
      <c r="N42" s="181"/>
      <c r="O42" s="21" t="s">
        <v>20</v>
      </c>
    </row>
  </sheetData>
  <sheetProtection/>
  <mergeCells count="51">
    <mergeCell ref="A2:Q2"/>
    <mergeCell ref="A3:Q3"/>
    <mergeCell ref="A4:I4"/>
    <mergeCell ref="A5:H5"/>
    <mergeCell ref="A8:B8"/>
    <mergeCell ref="A11:A12"/>
    <mergeCell ref="B11:C12"/>
    <mergeCell ref="D11:D12"/>
    <mergeCell ref="E11:K11"/>
    <mergeCell ref="A6:O6"/>
    <mergeCell ref="B17:C17"/>
    <mergeCell ref="B18:C18"/>
    <mergeCell ref="B15:C15"/>
    <mergeCell ref="B16:C16"/>
    <mergeCell ref="L11:L12"/>
    <mergeCell ref="M11:M12"/>
    <mergeCell ref="B13:C13"/>
    <mergeCell ref="B14:C14"/>
    <mergeCell ref="O11:O12"/>
    <mergeCell ref="N11:N12"/>
    <mergeCell ref="C9:F9"/>
    <mergeCell ref="H9:K9"/>
    <mergeCell ref="M9:N9"/>
    <mergeCell ref="E7:F7"/>
    <mergeCell ref="H7:I7"/>
    <mergeCell ref="B27:C27"/>
    <mergeCell ref="B21:C21"/>
    <mergeCell ref="B22:C22"/>
    <mergeCell ref="B19:C19"/>
    <mergeCell ref="B20:C20"/>
    <mergeCell ref="B25:C25"/>
    <mergeCell ref="B26:C26"/>
    <mergeCell ref="B23:C23"/>
    <mergeCell ref="B24:C24"/>
    <mergeCell ref="D41:G41"/>
    <mergeCell ref="B29:C29"/>
    <mergeCell ref="B30:C30"/>
    <mergeCell ref="B31:C31"/>
    <mergeCell ref="B32:C32"/>
    <mergeCell ref="B28:C28"/>
    <mergeCell ref="B33:C33"/>
    <mergeCell ref="M41:N41"/>
    <mergeCell ref="B34:C34"/>
    <mergeCell ref="A35:C35"/>
    <mergeCell ref="A42:B42"/>
    <mergeCell ref="D42:G42"/>
    <mergeCell ref="M42:N42"/>
    <mergeCell ref="A36:C36"/>
    <mergeCell ref="D39:G39"/>
    <mergeCell ref="K39:L39"/>
    <mergeCell ref="A40:C4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">
      <selection activeCell="G9" sqref="G9"/>
    </sheetView>
  </sheetViews>
  <sheetFormatPr defaultColWidth="9.140625" defaultRowHeight="12.75"/>
  <cols>
    <col min="1" max="2" width="4.57421875" style="1" customWidth="1"/>
    <col min="3" max="3" width="40.140625" style="1" customWidth="1"/>
    <col min="4" max="4" width="14.00390625" style="1" customWidth="1"/>
    <col min="5" max="6" width="4.7109375" style="1" hidden="1" customWidth="1"/>
    <col min="7" max="7" width="10.8515625" style="1" customWidth="1"/>
    <col min="8" max="8" width="4.7109375" style="1" hidden="1" customWidth="1"/>
    <col min="9" max="9" width="4.28125" style="1" hidden="1" customWidth="1"/>
    <col min="10" max="10" width="11.7109375" style="1" customWidth="1"/>
    <col min="11" max="11" width="11.28125" style="1" customWidth="1"/>
    <col min="12" max="12" width="11.421875" style="1" customWidth="1"/>
    <col min="13" max="13" width="12.140625" style="1" customWidth="1"/>
    <col min="14" max="14" width="10.57421875" style="1" customWidth="1"/>
    <col min="15" max="15" width="18.1406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+M!D18</f>
        <v>I-18/11-202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e">
        <f>+M!B18</f>
        <v>#REF!</v>
      </c>
      <c r="D8" s="49" t="s">
        <v>50</v>
      </c>
      <c r="E8" s="49"/>
      <c r="F8" s="49"/>
      <c r="G8" s="50" t="e">
        <f>+'ЖН-ОН-1'!#REF!</f>
        <v>#REF!</v>
      </c>
      <c r="H8" s="50"/>
      <c r="I8" s="51"/>
      <c r="J8" s="51"/>
      <c r="K8" s="52"/>
      <c r="L8" s="35" t="s">
        <v>49</v>
      </c>
      <c r="M8" s="35"/>
      <c r="N8" s="53" t="e">
        <f>+'ЖН-ОН-1'!#REF!</f>
        <v>#REF!</v>
      </c>
      <c r="O8" s="54"/>
    </row>
    <row r="9" spans="1:15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M!C18</f>
        <v>124</v>
      </c>
      <c r="H9" s="198" t="s">
        <v>43</v>
      </c>
      <c r="I9" s="198"/>
      <c r="J9" s="198"/>
      <c r="K9" s="198"/>
      <c r="L9" s="114">
        <f>+M!E18</f>
        <v>18</v>
      </c>
      <c r="M9" s="199" t="str">
        <f>M!F18</f>
        <v>июнь 2018 йил</v>
      </c>
      <c r="N9" s="199"/>
      <c r="O9" s="38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192" t="s">
        <v>0</v>
      </c>
      <c r="B11" s="190" t="s">
        <v>40</v>
      </c>
      <c r="C11" s="190"/>
      <c r="D11" s="193" t="s">
        <v>61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62</v>
      </c>
      <c r="N11" s="189" t="s">
        <v>12</v>
      </c>
      <c r="O11" s="190" t="s">
        <v>13</v>
      </c>
    </row>
    <row r="12" spans="1:15" ht="88.5" customHeight="1" thickBot="1">
      <c r="A12" s="192"/>
      <c r="B12" s="190"/>
      <c r="C12" s="190"/>
      <c r="D12" s="193"/>
      <c r="E12" s="67" t="s">
        <v>54</v>
      </c>
      <c r="F12" s="67" t="s">
        <v>55</v>
      </c>
      <c r="G12" s="67" t="s">
        <v>59</v>
      </c>
      <c r="H12" s="67" t="s">
        <v>56</v>
      </c>
      <c r="I12" s="67" t="s">
        <v>58</v>
      </c>
      <c r="J12" s="67" t="s">
        <v>57</v>
      </c>
      <c r="K12" s="67" t="s">
        <v>60</v>
      </c>
      <c r="L12" s="189"/>
      <c r="M12" s="189"/>
      <c r="N12" s="189"/>
      <c r="O12" s="190"/>
    </row>
    <row r="13" spans="1:15" s="2" customFormat="1" ht="27.75" customHeight="1" thickBot="1">
      <c r="A13" s="68">
        <v>1</v>
      </c>
      <c r="B13" s="188" t="str">
        <f>'ЖН-ОН-1'!B9</f>
        <v>Жуманиязов Сухроб Қудрат ўғли</v>
      </c>
      <c r="C13" s="188"/>
      <c r="D13" s="69" t="str">
        <f>'ЖН-ОН-1'!C9</f>
        <v>D-16-011</v>
      </c>
      <c r="E13" s="70">
        <f>'ЖН-ОН-1'!D9+'ЖН-ОН-1'!E9</f>
        <v>16</v>
      </c>
      <c r="F13" s="70">
        <f>'ЖН-ОН-1'!F9+'ЖН-ОН-1'!G9</f>
        <v>16</v>
      </c>
      <c r="G13" s="68" t="e">
        <f>+'ЖН-ОН-1'!#REF!+'ЖН-ОН-1'!#REF!+'ЖН-ОН-1'!#REF!+'ЖН-ОН-1'!#REF!</f>
        <v>#REF!</v>
      </c>
      <c r="H13" s="68">
        <f>'ЖН-ОН-2'!D10+'ЖН-ОН-2'!E10</f>
        <v>0</v>
      </c>
      <c r="I13" s="68">
        <f>'ЖН-ОН-2'!F10+'ЖН-ОН-2'!G10</f>
        <v>0</v>
      </c>
      <c r="J13" s="68">
        <f>+'ЖН-ОН-2'!AR9+'ЖН-ОН-2'!AS9+'ЖН-ОН-2'!AT9+'ЖН-ОН-2'!AU9</f>
        <v>0</v>
      </c>
      <c r="K13" s="68" t="e">
        <f>G13+J13</f>
        <v>#REF!</v>
      </c>
      <c r="L13" s="72" t="e">
        <f>IF(OR(K13&lt;39),"-","")</f>
        <v>#REF!</v>
      </c>
      <c r="M13" s="72" t="e">
        <f>IF(L13="-",K13,"")</f>
        <v>#REF!</v>
      </c>
      <c r="N13" s="72" t="e">
        <f>IF(L13="-","-","")</f>
        <v>#REF!</v>
      </c>
      <c r="O13" s="72"/>
    </row>
    <row r="14" spans="1:15" s="2" customFormat="1" ht="27.75" customHeight="1" thickBot="1">
      <c r="A14" s="68">
        <v>2</v>
      </c>
      <c r="B14" s="188" t="str">
        <f>'ЖН-ОН-1'!B10</f>
        <v>Ибрагимов Шербек Эшмирза ўғли</v>
      </c>
      <c r="C14" s="188"/>
      <c r="D14" s="69" t="str">
        <f>'ЖН-ОН-1'!C10</f>
        <v>K-16-053</v>
      </c>
      <c r="E14" s="70">
        <f>'ЖН-ОН-1'!D10+'ЖН-ОН-1'!E10</f>
        <v>18</v>
      </c>
      <c r="F14" s="70">
        <f>'ЖН-ОН-1'!F10+'ЖН-ОН-1'!G10</f>
        <v>18</v>
      </c>
      <c r="G14" s="68" t="e">
        <f>+'ЖН-ОН-1'!#REF!+'ЖН-ОН-1'!#REF!+'ЖН-ОН-1'!#REF!+'ЖН-ОН-1'!#REF!</f>
        <v>#REF!</v>
      </c>
      <c r="H14" s="68">
        <f>'ЖН-ОН-2'!D11+'ЖН-ОН-2'!E11</f>
        <v>0</v>
      </c>
      <c r="I14" s="68">
        <f>'ЖН-ОН-2'!F11+'ЖН-ОН-2'!G11</f>
        <v>0</v>
      </c>
      <c r="J14" s="68">
        <f>+'ЖН-ОН-2'!AR10+'ЖН-ОН-2'!AS10+'ЖН-ОН-2'!AT10+'ЖН-ОН-2'!AU10</f>
        <v>0</v>
      </c>
      <c r="K14" s="68" t="e">
        <f aca="true" t="shared" si="0" ref="K14:K27">G14+J14</f>
        <v>#REF!</v>
      </c>
      <c r="L14" s="72" t="e">
        <f aca="true" t="shared" si="1" ref="L14:L27">IF(OR(K14&lt;39),"-","")</f>
        <v>#REF!</v>
      </c>
      <c r="M14" s="72" t="e">
        <f aca="true" t="shared" si="2" ref="M14:M27">IF(L14="-",K14,"")</f>
        <v>#REF!</v>
      </c>
      <c r="N14" s="72" t="e">
        <f aca="true" t="shared" si="3" ref="N14:N27">IF(L14="-","-","")</f>
        <v>#REF!</v>
      </c>
      <c r="O14" s="72"/>
    </row>
    <row r="15" spans="1:15" s="2" customFormat="1" ht="27.75" customHeight="1" thickBot="1">
      <c r="A15" s="68">
        <v>3</v>
      </c>
      <c r="B15" s="188" t="str">
        <f>'ЖН-ОН-1'!B11</f>
        <v>Исроилов Олимжон Комилжон ўғли</v>
      </c>
      <c r="C15" s="188"/>
      <c r="D15" s="69" t="str">
        <f>'ЖН-ОН-1'!C11</f>
        <v>K-16-041</v>
      </c>
      <c r="E15" s="70">
        <f>'ЖН-ОН-1'!D11+'ЖН-ОН-1'!E11</f>
        <v>16</v>
      </c>
      <c r="F15" s="70">
        <f>'ЖН-ОН-1'!F11+'ЖН-ОН-1'!G11</f>
        <v>16</v>
      </c>
      <c r="G15" s="68" t="e">
        <f>+'ЖН-ОН-1'!#REF!+'ЖН-ОН-1'!#REF!+'ЖН-ОН-1'!#REF!+'ЖН-ОН-1'!#REF!</f>
        <v>#REF!</v>
      </c>
      <c r="H15" s="68">
        <f>'ЖН-ОН-2'!D12+'ЖН-ОН-2'!E12</f>
        <v>0</v>
      </c>
      <c r="I15" s="68">
        <f>'ЖН-ОН-2'!F12+'ЖН-ОН-2'!G12</f>
        <v>0</v>
      </c>
      <c r="J15" s="68">
        <f>+'ЖН-ОН-2'!AR11+'ЖН-ОН-2'!AS11+'ЖН-ОН-2'!AT11+'ЖН-ОН-2'!AU11</f>
        <v>0</v>
      </c>
      <c r="K15" s="68" t="e">
        <f t="shared" si="0"/>
        <v>#REF!</v>
      </c>
      <c r="L15" s="72" t="e">
        <f t="shared" si="1"/>
        <v>#REF!</v>
      </c>
      <c r="M15" s="72" t="e">
        <f t="shared" si="2"/>
        <v>#REF!</v>
      </c>
      <c r="N15" s="72" t="e">
        <f t="shared" si="3"/>
        <v>#REF!</v>
      </c>
      <c r="O15" s="72"/>
    </row>
    <row r="16" spans="1:15" s="2" customFormat="1" ht="27.75" customHeight="1" thickBot="1">
      <c r="A16" s="68">
        <v>4</v>
      </c>
      <c r="B16" s="188" t="str">
        <f>'ЖН-ОН-1'!B12</f>
        <v>Қудратов Нуриддин Ҳамза ўғли</v>
      </c>
      <c r="C16" s="188"/>
      <c r="D16" s="69" t="str">
        <f>'ЖН-ОН-1'!C12</f>
        <v>D-16-005</v>
      </c>
      <c r="E16" s="70">
        <f>'ЖН-ОН-1'!D12+'ЖН-ОН-1'!E12</f>
        <v>16</v>
      </c>
      <c r="F16" s="70">
        <f>'ЖН-ОН-1'!F12+'ЖН-ОН-1'!G12</f>
        <v>16</v>
      </c>
      <c r="G16" s="68" t="e">
        <f>+'ЖН-ОН-1'!#REF!+'ЖН-ОН-1'!#REF!+'ЖН-ОН-1'!#REF!+'ЖН-ОН-1'!#REF!</f>
        <v>#REF!</v>
      </c>
      <c r="H16" s="68">
        <f>'ЖН-ОН-2'!D13+'ЖН-ОН-2'!E13</f>
        <v>0</v>
      </c>
      <c r="I16" s="68">
        <f>'ЖН-ОН-2'!F13+'ЖН-ОН-2'!G13</f>
        <v>0</v>
      </c>
      <c r="J16" s="68">
        <f>+'ЖН-ОН-2'!AR12+'ЖН-ОН-2'!AS12+'ЖН-ОН-2'!AT12+'ЖН-ОН-2'!AU12</f>
        <v>0</v>
      </c>
      <c r="K16" s="68" t="e">
        <f t="shared" si="0"/>
        <v>#REF!</v>
      </c>
      <c r="L16" s="72" t="e">
        <f t="shared" si="1"/>
        <v>#REF!</v>
      </c>
      <c r="M16" s="72" t="e">
        <f t="shared" si="2"/>
        <v>#REF!</v>
      </c>
      <c r="N16" s="72" t="e">
        <f t="shared" si="3"/>
        <v>#REF!</v>
      </c>
      <c r="O16" s="72"/>
    </row>
    <row r="17" spans="1:15" s="2" customFormat="1" ht="27.75" customHeight="1" thickBot="1">
      <c r="A17" s="68">
        <v>5</v>
      </c>
      <c r="B17" s="188" t="str">
        <f>'ЖН-ОН-1'!B13</f>
        <v>Мамарасулов Файзулло Рустам ўғли</v>
      </c>
      <c r="C17" s="188"/>
      <c r="D17" s="69" t="str">
        <f>'ЖН-ОН-1'!C13</f>
        <v>K-16-044</v>
      </c>
      <c r="E17" s="70">
        <f>'ЖН-ОН-1'!D13+'ЖН-ОН-1'!E13</f>
        <v>14</v>
      </c>
      <c r="F17" s="70">
        <f>'ЖН-ОН-1'!F13+'ЖН-ОН-1'!G13</f>
        <v>14</v>
      </c>
      <c r="G17" s="68" t="e">
        <f>+'ЖН-ОН-1'!#REF!+'ЖН-ОН-1'!#REF!+'ЖН-ОН-1'!#REF!+'ЖН-ОН-1'!#REF!</f>
        <v>#REF!</v>
      </c>
      <c r="H17" s="68">
        <f>'ЖН-ОН-2'!D14+'ЖН-ОН-2'!E14</f>
        <v>0</v>
      </c>
      <c r="I17" s="68">
        <f>'ЖН-ОН-2'!F14+'ЖН-ОН-2'!G14</f>
        <v>0</v>
      </c>
      <c r="J17" s="68">
        <f>+'ЖН-ОН-2'!AR13+'ЖН-ОН-2'!AS13+'ЖН-ОН-2'!AT13+'ЖН-ОН-2'!AU13</f>
        <v>0</v>
      </c>
      <c r="K17" s="68" t="e">
        <f t="shared" si="0"/>
        <v>#REF!</v>
      </c>
      <c r="L17" s="72" t="e">
        <f t="shared" si="1"/>
        <v>#REF!</v>
      </c>
      <c r="M17" s="72" t="e">
        <f t="shared" si="2"/>
        <v>#REF!</v>
      </c>
      <c r="N17" s="72" t="e">
        <f t="shared" si="3"/>
        <v>#REF!</v>
      </c>
      <c r="O17" s="72"/>
    </row>
    <row r="18" spans="1:15" s="2" customFormat="1" ht="27.75" customHeight="1" thickBot="1">
      <c r="A18" s="68">
        <v>6</v>
      </c>
      <c r="B18" s="188" t="str">
        <f>'ЖН-ОН-1'!B14</f>
        <v>Мусаева Мадина Салим қизи </v>
      </c>
      <c r="C18" s="188"/>
      <c r="D18" s="69" t="str">
        <f>'ЖН-ОН-1'!C14</f>
        <v>K-16-060</v>
      </c>
      <c r="E18" s="70">
        <f>'ЖН-ОН-1'!D14+'ЖН-ОН-1'!E14</f>
        <v>15</v>
      </c>
      <c r="F18" s="70">
        <f>'ЖН-ОН-1'!F14+'ЖН-ОН-1'!G14</f>
        <v>15</v>
      </c>
      <c r="G18" s="68" t="e">
        <f>+'ЖН-ОН-1'!#REF!+'ЖН-ОН-1'!#REF!+'ЖН-ОН-1'!#REF!+'ЖН-ОН-1'!#REF!</f>
        <v>#REF!</v>
      </c>
      <c r="H18" s="68">
        <f>'ЖН-ОН-2'!D15+'ЖН-ОН-2'!E15</f>
        <v>0</v>
      </c>
      <c r="I18" s="68">
        <f>'ЖН-ОН-2'!F15+'ЖН-ОН-2'!G15</f>
        <v>0</v>
      </c>
      <c r="J18" s="68">
        <f>+'ЖН-ОН-2'!AR14+'ЖН-ОН-2'!AS14+'ЖН-ОН-2'!AT14+'ЖН-ОН-2'!AU14</f>
        <v>0</v>
      </c>
      <c r="K18" s="68" t="e">
        <f t="shared" si="0"/>
        <v>#REF!</v>
      </c>
      <c r="L18" s="72" t="e">
        <f t="shared" si="1"/>
        <v>#REF!</v>
      </c>
      <c r="M18" s="72" t="e">
        <f t="shared" si="2"/>
        <v>#REF!</v>
      </c>
      <c r="N18" s="72" t="e">
        <f t="shared" si="3"/>
        <v>#REF!</v>
      </c>
      <c r="O18" s="72"/>
    </row>
    <row r="19" spans="1:15" s="2" customFormat="1" ht="27.75" customHeight="1" thickBot="1">
      <c r="A19" s="68">
        <v>7</v>
      </c>
      <c r="B19" s="188" t="str">
        <f>'ЖН-ОН-1'!B15</f>
        <v>Рўзиев Эрали Яраш ўғли</v>
      </c>
      <c r="C19" s="188"/>
      <c r="D19" s="69" t="str">
        <f>'ЖН-ОН-1'!C15</f>
        <v>K-16-033</v>
      </c>
      <c r="E19" s="70">
        <f>'ЖН-ОН-1'!D15+'ЖН-ОН-1'!E15</f>
        <v>18</v>
      </c>
      <c r="F19" s="70">
        <f>'ЖН-ОН-1'!F15+'ЖН-ОН-1'!G15</f>
        <v>18</v>
      </c>
      <c r="G19" s="68" t="e">
        <f>+'ЖН-ОН-1'!#REF!+'ЖН-ОН-1'!#REF!+'ЖН-ОН-1'!#REF!+'ЖН-ОН-1'!#REF!</f>
        <v>#REF!</v>
      </c>
      <c r="H19" s="68">
        <f>'ЖН-ОН-2'!D16+'ЖН-ОН-2'!E16</f>
        <v>0</v>
      </c>
      <c r="I19" s="68">
        <f>'ЖН-ОН-2'!F16+'ЖН-ОН-2'!G16</f>
        <v>0</v>
      </c>
      <c r="J19" s="68">
        <f>+'ЖН-ОН-2'!AR15+'ЖН-ОН-2'!AS15+'ЖН-ОН-2'!AT15+'ЖН-ОН-2'!AU15</f>
        <v>0</v>
      </c>
      <c r="K19" s="68" t="e">
        <f t="shared" si="0"/>
        <v>#REF!</v>
      </c>
      <c r="L19" s="72" t="e">
        <f t="shared" si="1"/>
        <v>#REF!</v>
      </c>
      <c r="M19" s="72" t="e">
        <f t="shared" si="2"/>
        <v>#REF!</v>
      </c>
      <c r="N19" s="72" t="e">
        <f t="shared" si="3"/>
        <v>#REF!</v>
      </c>
      <c r="O19" s="72"/>
    </row>
    <row r="20" spans="1:15" s="2" customFormat="1" ht="27.75" customHeight="1" thickBot="1">
      <c r="A20" s="68">
        <v>8</v>
      </c>
      <c r="B20" s="188" t="str">
        <f>'ЖН-ОН-1'!B16</f>
        <v>Рустамова Мафтуна Рустам қизи</v>
      </c>
      <c r="C20" s="188"/>
      <c r="D20" s="69" t="str">
        <f>'ЖН-ОН-1'!C16</f>
        <v>K-16-030</v>
      </c>
      <c r="E20" s="70">
        <f>'ЖН-ОН-1'!D16+'ЖН-ОН-1'!E16</f>
        <v>15</v>
      </c>
      <c r="F20" s="70">
        <f>'ЖН-ОН-1'!F16+'ЖН-ОН-1'!G16</f>
        <v>15</v>
      </c>
      <c r="G20" s="68" t="e">
        <f>+'ЖН-ОН-1'!#REF!+'ЖН-ОН-1'!#REF!+'ЖН-ОН-1'!#REF!+'ЖН-ОН-1'!#REF!</f>
        <v>#REF!</v>
      </c>
      <c r="H20" s="68">
        <f>'ЖН-ОН-2'!D17+'ЖН-ОН-2'!E17</f>
        <v>0</v>
      </c>
      <c r="I20" s="68">
        <f>'ЖН-ОН-2'!F17+'ЖН-ОН-2'!G17</f>
        <v>0</v>
      </c>
      <c r="J20" s="68">
        <f>+'ЖН-ОН-2'!AR16+'ЖН-ОН-2'!AS16+'ЖН-ОН-2'!AT16+'ЖН-ОН-2'!AU16</f>
        <v>0</v>
      </c>
      <c r="K20" s="68" t="e">
        <f t="shared" si="0"/>
        <v>#REF!</v>
      </c>
      <c r="L20" s="72" t="e">
        <f t="shared" si="1"/>
        <v>#REF!</v>
      </c>
      <c r="M20" s="72" t="e">
        <f t="shared" si="2"/>
        <v>#REF!</v>
      </c>
      <c r="N20" s="72" t="e">
        <f t="shared" si="3"/>
        <v>#REF!</v>
      </c>
      <c r="O20" s="72"/>
    </row>
    <row r="21" spans="1:15" s="2" customFormat="1" ht="27.75" customHeight="1" thickBot="1">
      <c r="A21" s="68">
        <v>9</v>
      </c>
      <c r="B21" s="188" t="str">
        <f>'ЖН-ОН-1'!B17</f>
        <v>Султанова Хусния Абдужамолиддин қизи</v>
      </c>
      <c r="C21" s="188"/>
      <c r="D21" s="69" t="str">
        <f>'ЖН-ОН-1'!C17</f>
        <v>K-16-048</v>
      </c>
      <c r="E21" s="70">
        <f>'ЖН-ОН-1'!D17+'ЖН-ОН-1'!E17</f>
        <v>10</v>
      </c>
      <c r="F21" s="70">
        <f>'ЖН-ОН-1'!F17+'ЖН-ОН-1'!G17</f>
        <v>10</v>
      </c>
      <c r="G21" s="68" t="e">
        <f>+'ЖН-ОН-1'!#REF!+'ЖН-ОН-1'!#REF!+'ЖН-ОН-1'!#REF!+'ЖН-ОН-1'!#REF!</f>
        <v>#REF!</v>
      </c>
      <c r="H21" s="68">
        <f>'ЖН-ОН-2'!D18+'ЖН-ОН-2'!E18</f>
        <v>0</v>
      </c>
      <c r="I21" s="68">
        <f>'ЖН-ОН-2'!F18+'ЖН-ОН-2'!G18</f>
        <v>0</v>
      </c>
      <c r="J21" s="68">
        <f>+'ЖН-ОН-2'!AR17+'ЖН-ОН-2'!AS17+'ЖН-ОН-2'!AT17+'ЖН-ОН-2'!AU17</f>
        <v>0</v>
      </c>
      <c r="K21" s="68" t="e">
        <f t="shared" si="0"/>
        <v>#REF!</v>
      </c>
      <c r="L21" s="72" t="e">
        <f t="shared" si="1"/>
        <v>#REF!</v>
      </c>
      <c r="M21" s="72" t="e">
        <f t="shared" si="2"/>
        <v>#REF!</v>
      </c>
      <c r="N21" s="72" t="e">
        <f t="shared" si="3"/>
        <v>#REF!</v>
      </c>
      <c r="O21" s="72"/>
    </row>
    <row r="22" spans="1:15" s="2" customFormat="1" ht="27.75" customHeight="1" thickBot="1">
      <c r="A22" s="68">
        <v>10</v>
      </c>
      <c r="B22" s="188" t="str">
        <f>'ЖН-ОН-1'!B18</f>
        <v>Турсунхўжаева Дилафруз Дилшод қизи </v>
      </c>
      <c r="C22" s="188"/>
      <c r="D22" s="69" t="str">
        <f>'ЖН-ОН-1'!C18</f>
        <v>К-16-075</v>
      </c>
      <c r="E22" s="70">
        <f>'ЖН-ОН-1'!D18+'ЖН-ОН-1'!E18</f>
        <v>17</v>
      </c>
      <c r="F22" s="70">
        <f>'ЖН-ОН-1'!F18+'ЖН-ОН-1'!G18</f>
        <v>17</v>
      </c>
      <c r="G22" s="68" t="e">
        <f>+'ЖН-ОН-1'!#REF!+'ЖН-ОН-1'!#REF!+'ЖН-ОН-1'!#REF!+'ЖН-ОН-1'!#REF!</f>
        <v>#REF!</v>
      </c>
      <c r="H22" s="68">
        <f>'ЖН-ОН-2'!D19+'ЖН-ОН-2'!E19</f>
        <v>0</v>
      </c>
      <c r="I22" s="68">
        <f>'ЖН-ОН-2'!F19+'ЖН-ОН-2'!G19</f>
        <v>0</v>
      </c>
      <c r="J22" s="68">
        <f>+'ЖН-ОН-2'!AR18+'ЖН-ОН-2'!AS18+'ЖН-ОН-2'!AT18+'ЖН-ОН-2'!AU18</f>
        <v>0</v>
      </c>
      <c r="K22" s="68" t="e">
        <f t="shared" si="0"/>
        <v>#REF!</v>
      </c>
      <c r="L22" s="72" t="e">
        <f t="shared" si="1"/>
        <v>#REF!</v>
      </c>
      <c r="M22" s="72" t="e">
        <f t="shared" si="2"/>
        <v>#REF!</v>
      </c>
      <c r="N22" s="72" t="e">
        <f t="shared" si="3"/>
        <v>#REF!</v>
      </c>
      <c r="O22" s="72"/>
    </row>
    <row r="23" spans="1:15" s="2" customFormat="1" ht="27.75" customHeight="1" thickBot="1">
      <c r="A23" s="68">
        <v>11</v>
      </c>
      <c r="B23" s="188" t="str">
        <f>'ЖН-ОН-1'!B19</f>
        <v>Файзуллаева Рушана Баҳодировна</v>
      </c>
      <c r="C23" s="188"/>
      <c r="D23" s="69" t="str">
        <f>'ЖН-ОН-1'!C19</f>
        <v>D-16-013</v>
      </c>
      <c r="E23" s="70">
        <f>'ЖН-ОН-1'!D19+'ЖН-ОН-1'!E19</f>
        <v>16</v>
      </c>
      <c r="F23" s="70">
        <f>'ЖН-ОН-1'!F19+'ЖН-ОН-1'!G19</f>
        <v>17</v>
      </c>
      <c r="G23" s="68" t="e">
        <f>+'ЖН-ОН-1'!#REF!+'ЖН-ОН-1'!#REF!+'ЖН-ОН-1'!#REF!+'ЖН-ОН-1'!#REF!</f>
        <v>#REF!</v>
      </c>
      <c r="H23" s="68">
        <f>'ЖН-ОН-2'!D20+'ЖН-ОН-2'!E20</f>
        <v>0</v>
      </c>
      <c r="I23" s="68">
        <f>'ЖН-ОН-2'!F20+'ЖН-ОН-2'!G20</f>
        <v>0</v>
      </c>
      <c r="J23" s="68">
        <f>+'ЖН-ОН-2'!AR19+'ЖН-ОН-2'!AS19+'ЖН-ОН-2'!AT19+'ЖН-ОН-2'!AU19</f>
        <v>0</v>
      </c>
      <c r="K23" s="68" t="e">
        <f t="shared" si="0"/>
        <v>#REF!</v>
      </c>
      <c r="L23" s="72" t="e">
        <f t="shared" si="1"/>
        <v>#REF!</v>
      </c>
      <c r="M23" s="72" t="e">
        <f t="shared" si="2"/>
        <v>#REF!</v>
      </c>
      <c r="N23" s="72" t="e">
        <f t="shared" si="3"/>
        <v>#REF!</v>
      </c>
      <c r="O23" s="72"/>
    </row>
    <row r="24" spans="1:15" s="2" customFormat="1" ht="27.75" customHeight="1" thickBot="1">
      <c r="A24" s="68">
        <v>12</v>
      </c>
      <c r="B24" s="188" t="str">
        <f>'ЖН-ОН-1'!B20</f>
        <v>Эшонқулова Шохиста Бахтиер қизи</v>
      </c>
      <c r="C24" s="188"/>
      <c r="D24" s="69" t="str">
        <f>'ЖН-ОН-1'!C20</f>
        <v>D-16-007</v>
      </c>
      <c r="E24" s="70">
        <f>'ЖН-ОН-1'!D20+'ЖН-ОН-1'!E20</f>
        <v>14</v>
      </c>
      <c r="F24" s="70">
        <f>'ЖН-ОН-1'!F20+'ЖН-ОН-1'!G20</f>
        <v>14</v>
      </c>
      <c r="G24" s="68" t="e">
        <f>+'ЖН-ОН-1'!#REF!+'ЖН-ОН-1'!#REF!+'ЖН-ОН-1'!#REF!+'ЖН-ОН-1'!#REF!</f>
        <v>#REF!</v>
      </c>
      <c r="H24" s="68">
        <f>'ЖН-ОН-2'!D21+'ЖН-ОН-2'!E21</f>
        <v>0</v>
      </c>
      <c r="I24" s="68">
        <f>'ЖН-ОН-2'!F21+'ЖН-ОН-2'!G21</f>
        <v>0</v>
      </c>
      <c r="J24" s="68">
        <f>+'ЖН-ОН-2'!AR20+'ЖН-ОН-2'!AS20+'ЖН-ОН-2'!AT20+'ЖН-ОН-2'!AU20</f>
        <v>0</v>
      </c>
      <c r="K24" s="68" t="e">
        <f t="shared" si="0"/>
        <v>#REF!</v>
      </c>
      <c r="L24" s="72" t="e">
        <f t="shared" si="1"/>
        <v>#REF!</v>
      </c>
      <c r="M24" s="72" t="e">
        <f t="shared" si="2"/>
        <v>#REF!</v>
      </c>
      <c r="N24" s="72" t="e">
        <f t="shared" si="3"/>
        <v>#REF!</v>
      </c>
      <c r="O24" s="72"/>
    </row>
    <row r="25" spans="1:15" s="2" customFormat="1" ht="27.75" customHeight="1" thickBot="1">
      <c r="A25" s="68">
        <v>13</v>
      </c>
      <c r="B25" s="188" t="str">
        <f>'ЖН-ОН-1'!B21</f>
        <v>Мирзакаримов Жасурбек Қучқорбой ўғли</v>
      </c>
      <c r="C25" s="188"/>
      <c r="D25" s="69">
        <f>'ЖН-ОН-1'!C21</f>
        <v>0</v>
      </c>
      <c r="E25" s="70">
        <f>'ЖН-ОН-1'!D21+'ЖН-ОН-1'!E21</f>
        <v>17</v>
      </c>
      <c r="F25" s="70">
        <f>'ЖН-ОН-1'!F21+'ЖН-ОН-1'!G21</f>
        <v>17</v>
      </c>
      <c r="G25" s="68" t="e">
        <f>+'ЖН-ОН-1'!#REF!+'ЖН-ОН-1'!#REF!+'ЖН-ОН-1'!#REF!+'ЖН-ОН-1'!#REF!</f>
        <v>#REF!</v>
      </c>
      <c r="H25" s="68">
        <f>'ЖН-ОН-2'!D22+'ЖН-ОН-2'!E22</f>
        <v>0</v>
      </c>
      <c r="I25" s="68">
        <f>'ЖН-ОН-2'!F22+'ЖН-ОН-2'!G22</f>
        <v>0</v>
      </c>
      <c r="J25" s="68">
        <f>+'ЖН-ОН-2'!AR21+'ЖН-ОН-2'!AS21+'ЖН-ОН-2'!AT21+'ЖН-ОН-2'!AU21</f>
        <v>0</v>
      </c>
      <c r="K25" s="68" t="e">
        <f t="shared" si="0"/>
        <v>#REF!</v>
      </c>
      <c r="L25" s="72" t="e">
        <f t="shared" si="1"/>
        <v>#REF!</v>
      </c>
      <c r="M25" s="72" t="e">
        <f t="shared" si="2"/>
        <v>#REF!</v>
      </c>
      <c r="N25" s="72" t="e">
        <f t="shared" si="3"/>
        <v>#REF!</v>
      </c>
      <c r="O25" s="72"/>
    </row>
    <row r="26" spans="1:15" s="2" customFormat="1" ht="27.75" customHeight="1" thickBot="1">
      <c r="A26" s="68">
        <v>14</v>
      </c>
      <c r="B26" s="188" t="str">
        <f>'ЖН-ОН-1'!B22</f>
        <v>Шаропов Обид Миролимович</v>
      </c>
      <c r="C26" s="188"/>
      <c r="D26" s="69" t="str">
        <f>'ЖН-ОН-1'!C22</f>
        <v>K-16-062</v>
      </c>
      <c r="E26" s="70">
        <f>'ЖН-ОН-1'!D22+'ЖН-ОН-1'!E22</f>
        <v>15</v>
      </c>
      <c r="F26" s="70">
        <f>'ЖН-ОН-1'!F22+'ЖН-ОН-1'!G22</f>
        <v>15</v>
      </c>
      <c r="G26" s="68" t="e">
        <f>+'ЖН-ОН-1'!#REF!+'ЖН-ОН-1'!#REF!+'ЖН-ОН-1'!#REF!+'ЖН-ОН-1'!#REF!</f>
        <v>#REF!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+'ЖН-ОН-2'!AR22+'ЖН-ОН-2'!AS22+'ЖН-ОН-2'!AT22+'ЖН-ОН-2'!AU22</f>
        <v>0</v>
      </c>
      <c r="K26" s="68" t="e">
        <f t="shared" si="0"/>
        <v>#REF!</v>
      </c>
      <c r="L26" s="72" t="e">
        <f t="shared" si="1"/>
        <v>#REF!</v>
      </c>
      <c r="M26" s="72" t="e">
        <f t="shared" si="2"/>
        <v>#REF!</v>
      </c>
      <c r="N26" s="72" t="e">
        <f t="shared" si="3"/>
        <v>#REF!</v>
      </c>
      <c r="O26" s="72"/>
    </row>
    <row r="27" spans="1:15" s="2" customFormat="1" ht="40.5" customHeight="1" thickBot="1">
      <c r="A27" s="68">
        <v>15</v>
      </c>
      <c r="B27" s="182">
        <f>'ЖН-ОН-1'!B23</f>
        <v>0</v>
      </c>
      <c r="C27" s="183"/>
      <c r="D27" s="69">
        <f>'ЖН-ОН-1'!C23</f>
        <v>0</v>
      </c>
      <c r="E27" s="70">
        <f>'ЖН-ОН-1'!D23+'ЖН-ОН-1'!E23</f>
        <v>0</v>
      </c>
      <c r="F27" s="70">
        <f>'ЖН-ОН-1'!F23+'ЖН-ОН-1'!G23</f>
        <v>0</v>
      </c>
      <c r="G27" s="68" t="e">
        <f>+'ЖН-ОН-1'!#REF!+'ЖН-ОН-1'!#REF!+'ЖН-ОН-1'!#REF!+'ЖН-ОН-1'!#REF!</f>
        <v>#REF!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+'ЖН-ОН-2'!#REF!+'ЖН-ОН-2'!#REF!+'ЖН-ОН-2'!#REF!+'ЖН-ОН-2'!#REF!</f>
        <v>#REF!</v>
      </c>
      <c r="K27" s="68" t="e">
        <f t="shared" si="0"/>
        <v>#REF!</v>
      </c>
      <c r="L27" s="72" t="e">
        <f t="shared" si="1"/>
        <v>#REF!</v>
      </c>
      <c r="M27" s="72" t="e">
        <f t="shared" si="2"/>
        <v>#REF!</v>
      </c>
      <c r="N27" s="72" t="e">
        <f t="shared" si="3"/>
        <v>#REF!</v>
      </c>
      <c r="O27" s="72"/>
    </row>
    <row r="28" spans="1:15" ht="49.5" customHeight="1" thickBot="1">
      <c r="A28" s="178" t="s">
        <v>14</v>
      </c>
      <c r="B28" s="178"/>
      <c r="C28" s="178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92"/>
    </row>
    <row r="29" spans="1:3" ht="39.75" customHeight="1">
      <c r="A29" s="179"/>
      <c r="B29" s="179"/>
      <c r="C29" s="179"/>
    </row>
    <row r="30" spans="1:15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</row>
    <row r="31" spans="1:15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</row>
    <row r="32" spans="1:15" ht="27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</row>
    <row r="33" spans="1:15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8.75">
      <c r="A34" s="19" t="s">
        <v>75</v>
      </c>
      <c r="B34" s="19"/>
      <c r="C34" s="19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M!G18</f>
        <v>А.Тўлабоев</v>
      </c>
    </row>
    <row r="35" spans="1:15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1" t="s">
        <v>20</v>
      </c>
    </row>
  </sheetData>
  <sheetProtection/>
  <mergeCells count="44">
    <mergeCell ref="A8:B8"/>
    <mergeCell ref="A4:I4"/>
    <mergeCell ref="A5:H5"/>
    <mergeCell ref="A6:O6"/>
    <mergeCell ref="E7:F7"/>
    <mergeCell ref="H7:I7"/>
    <mergeCell ref="A2:Q2"/>
    <mergeCell ref="A3:Q3"/>
    <mergeCell ref="O11:O12"/>
    <mergeCell ref="H9:K9"/>
    <mergeCell ref="A11:A12"/>
    <mergeCell ref="B11:C12"/>
    <mergeCell ref="D11:D12"/>
    <mergeCell ref="E11:K11"/>
    <mergeCell ref="L11:L12"/>
    <mergeCell ref="M11:M12"/>
    <mergeCell ref="M9:N9"/>
    <mergeCell ref="B15:C15"/>
    <mergeCell ref="B16:C16"/>
    <mergeCell ref="B13:C13"/>
    <mergeCell ref="B14:C14"/>
    <mergeCell ref="C9:F9"/>
    <mergeCell ref="N11:N12"/>
    <mergeCell ref="B21:C21"/>
    <mergeCell ref="B22:C22"/>
    <mergeCell ref="B19:C19"/>
    <mergeCell ref="B20:C20"/>
    <mergeCell ref="B17:C17"/>
    <mergeCell ref="B18:C18"/>
    <mergeCell ref="A28:C28"/>
    <mergeCell ref="B27:C27"/>
    <mergeCell ref="B25:C25"/>
    <mergeCell ref="B26:C26"/>
    <mergeCell ref="B23:C23"/>
    <mergeCell ref="B24:C24"/>
    <mergeCell ref="A35:B35"/>
    <mergeCell ref="D35:G35"/>
    <mergeCell ref="M35:N35"/>
    <mergeCell ref="A29:C29"/>
    <mergeCell ref="D32:G32"/>
    <mergeCell ref="K32:L32"/>
    <mergeCell ref="A33:C33"/>
    <mergeCell ref="D34:G34"/>
    <mergeCell ref="M34:N3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="70" zoomScalePageLayoutView="70" workbookViewId="0" topLeftCell="A10">
      <selection activeCell="A28" sqref="A28:C28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4.42187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10.140625" style="1" customWidth="1"/>
    <col min="11" max="11" width="9.28125" style="1" customWidth="1"/>
    <col min="12" max="12" width="10.57421875" style="1" customWidth="1"/>
    <col min="13" max="13" width="13.140625" style="1" customWidth="1"/>
    <col min="14" max="14" width="9.421875" style="1" customWidth="1"/>
    <col min="15" max="15" width="6.00390625" style="1" customWidth="1"/>
    <col min="16" max="16" width="9.140625" style="1" customWidth="1"/>
    <col min="17" max="17" width="4.14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22</v>
      </c>
      <c r="K4" s="24">
        <f>M!C1</f>
        <v>0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8.75" customHeight="1">
      <c r="A8" s="191" t="s">
        <v>39</v>
      </c>
      <c r="B8" s="191"/>
      <c r="C8" s="48" t="str">
        <f>+M!B19</f>
        <v>Чет тили (немис)</v>
      </c>
      <c r="D8" s="49" t="s">
        <v>50</v>
      </c>
      <c r="E8" s="49"/>
      <c r="F8" s="49"/>
      <c r="G8" s="50"/>
      <c r="H8" s="50"/>
      <c r="I8" s="51"/>
      <c r="J8" s="51"/>
      <c r="K8" s="52"/>
      <c r="L8" s="35" t="s">
        <v>49</v>
      </c>
      <c r="M8" s="35"/>
      <c r="N8" s="53" t="str">
        <f>'ЖН-ОН-1'!L6</f>
        <v>Ходжимухамедова Ш.</v>
      </c>
      <c r="O8" s="54"/>
      <c r="P8" s="52"/>
      <c r="Q8" s="52"/>
    </row>
    <row r="9" spans="1:17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+M!C19</f>
        <v>62</v>
      </c>
      <c r="H9" s="198" t="s">
        <v>43</v>
      </c>
      <c r="I9" s="198"/>
      <c r="J9" s="198"/>
      <c r="K9" s="198"/>
      <c r="L9" s="114">
        <f>M!E10</f>
        <v>15</v>
      </c>
      <c r="M9" s="199" t="str">
        <f>M!F10</f>
        <v>июнь 2018 йил</v>
      </c>
      <c r="N9" s="199"/>
      <c r="O9" s="38"/>
      <c r="P9" s="209"/>
      <c r="Q9" s="209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.7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  <c r="P11" s="190"/>
      <c r="Q11" s="190"/>
    </row>
    <row r="12" spans="1:17" ht="73.5" customHeight="1" thickBot="1">
      <c r="A12" s="192"/>
      <c r="B12" s="190"/>
      <c r="C12" s="190"/>
      <c r="D12" s="193"/>
      <c r="E12" s="67" t="s">
        <v>63</v>
      </c>
      <c r="F12" s="67" t="s">
        <v>71</v>
      </c>
      <c r="G12" s="67" t="s">
        <v>72</v>
      </c>
      <c r="H12" s="67" t="s">
        <v>73</v>
      </c>
      <c r="I12" s="67" t="s">
        <v>35</v>
      </c>
      <c r="J12" s="67" t="s">
        <v>57</v>
      </c>
      <c r="K12" s="67" t="s">
        <v>60</v>
      </c>
      <c r="L12" s="189"/>
      <c r="M12" s="189"/>
      <c r="N12" s="189"/>
      <c r="O12" s="190"/>
      <c r="P12" s="190"/>
      <c r="Q12" s="190"/>
    </row>
    <row r="13" spans="1:17" s="2" customFormat="1" ht="27.75" customHeight="1" hidden="1" thickBot="1">
      <c r="A13" s="68">
        <v>1</v>
      </c>
      <c r="B13" s="201" t="str">
        <f>'ЖН-ОН-1'!B9</f>
        <v>Жуманиязов Сухроб Қудрат ўғли</v>
      </c>
      <c r="C13" s="201"/>
      <c r="D13" s="71" t="str">
        <f>'ЖН-ОН-1'!C9</f>
        <v>D-16-011</v>
      </c>
      <c r="E13" s="68">
        <f>'ЖН-ОН-1'!L9+'ЖН-ОН-1'!M9</f>
        <v>14</v>
      </c>
      <c r="F13" s="68">
        <f>'ЖН-ОН-1'!N9+'ЖН-ОН-1'!O9</f>
        <v>14</v>
      </c>
      <c r="G13" s="68">
        <f>'ЖН-ОН-1'!L9+'ЖН-ОН-1'!M9+'ЖН-ОН-1'!N9+'ЖН-ОН-1'!O9</f>
        <v>28</v>
      </c>
      <c r="H13" s="68">
        <f>'ЖН-ОН-2'!L10+'ЖН-ОН-2'!M10</f>
        <v>0</v>
      </c>
      <c r="I13" s="68">
        <f>'ЖН-ОН-2'!N10+'ЖН-ОН-2'!O10</f>
        <v>0</v>
      </c>
      <c r="J13" s="68">
        <f>'ЖН-ОН-2'!L9+'ЖН-ОН-2'!M9+'ЖН-ОН-2'!N9+'ЖН-ОН-2'!O9</f>
        <v>0</v>
      </c>
      <c r="K13" s="68">
        <f>G13+J13</f>
        <v>28</v>
      </c>
      <c r="L13" s="72" t="str">
        <f aca="true" t="shared" si="0" ref="L13:L27">IF(OR(K13&lt;39),"-","")</f>
        <v>-</v>
      </c>
      <c r="M13" s="72">
        <f>IF(L13="-",K13,"")</f>
        <v>28</v>
      </c>
      <c r="N13" s="72" t="str">
        <f>IF(L13="-","-","")</f>
        <v>-</v>
      </c>
      <c r="O13" s="202"/>
      <c r="P13" s="202"/>
      <c r="Q13" s="202"/>
    </row>
    <row r="14" spans="1:17" s="2" customFormat="1" ht="27.75" customHeight="1" hidden="1" thickBot="1">
      <c r="A14" s="68">
        <v>2</v>
      </c>
      <c r="B14" s="201" t="str">
        <f>'ЖН-ОН-1'!B10</f>
        <v>Ибрагимов Шербек Эшмирза ўғли</v>
      </c>
      <c r="C14" s="201"/>
      <c r="D14" s="71" t="str">
        <f>'ЖН-ОН-1'!C10</f>
        <v>K-16-053</v>
      </c>
      <c r="E14" s="68">
        <f>'ЖН-ОН-1'!L10+'ЖН-ОН-1'!M10</f>
        <v>17</v>
      </c>
      <c r="F14" s="68">
        <f>'ЖН-ОН-1'!N10+'ЖН-ОН-1'!O10</f>
        <v>16</v>
      </c>
      <c r="G14" s="68">
        <f>'ЖН-ОН-1'!L10+'ЖН-ОН-1'!M10+'ЖН-ОН-1'!N10+'ЖН-ОН-1'!O10</f>
        <v>33</v>
      </c>
      <c r="H14" s="68">
        <f>'ЖН-ОН-2'!L11+'ЖН-ОН-2'!M11</f>
        <v>0</v>
      </c>
      <c r="I14" s="68">
        <f>'ЖН-ОН-2'!N11+'ЖН-ОН-2'!O11</f>
        <v>0</v>
      </c>
      <c r="J14" s="68">
        <f>'ЖН-ОН-2'!L10+'ЖН-ОН-2'!M10+'ЖН-ОН-2'!N10+'ЖН-ОН-2'!O10</f>
        <v>0</v>
      </c>
      <c r="K14" s="68">
        <f aca="true" t="shared" si="1" ref="K14:K27">G14+J14</f>
        <v>33</v>
      </c>
      <c r="L14" s="72" t="str">
        <f t="shared" si="0"/>
        <v>-</v>
      </c>
      <c r="M14" s="72">
        <f aca="true" t="shared" si="2" ref="M14:M27">IF(L14="-",K14,"")</f>
        <v>33</v>
      </c>
      <c r="N14" s="72" t="str">
        <f aca="true" t="shared" si="3" ref="N14:N27">IF(L14="-","-","")</f>
        <v>-</v>
      </c>
      <c r="O14" s="202"/>
      <c r="P14" s="202"/>
      <c r="Q14" s="202"/>
    </row>
    <row r="15" spans="1:17" s="2" customFormat="1" ht="27.75" customHeight="1" hidden="1" thickBot="1">
      <c r="A15" s="68">
        <v>3</v>
      </c>
      <c r="B15" s="201" t="str">
        <f>'ЖН-ОН-1'!B11</f>
        <v>Исроилов Олимжон Комилжон ўғли</v>
      </c>
      <c r="C15" s="201"/>
      <c r="D15" s="71" t="str">
        <f>'ЖН-ОН-1'!C11</f>
        <v>K-16-041</v>
      </c>
      <c r="E15" s="68">
        <f>'ЖН-ОН-1'!L11+'ЖН-ОН-1'!M11</f>
        <v>17</v>
      </c>
      <c r="F15" s="68">
        <f>'ЖН-ОН-1'!N11+'ЖН-ОН-1'!O11</f>
        <v>16</v>
      </c>
      <c r="G15" s="68">
        <f>'ЖН-ОН-1'!L11+'ЖН-ОН-1'!M11+'ЖН-ОН-1'!N11+'ЖН-ОН-1'!O11</f>
        <v>33</v>
      </c>
      <c r="H15" s="68">
        <f>'ЖН-ОН-2'!L12+'ЖН-ОН-2'!M12</f>
        <v>0</v>
      </c>
      <c r="I15" s="68">
        <f>'ЖН-ОН-2'!N12+'ЖН-ОН-2'!O12</f>
        <v>0</v>
      </c>
      <c r="J15" s="68">
        <f>'ЖН-ОН-2'!L11+'ЖН-ОН-2'!M11+'ЖН-ОН-2'!N11+'ЖН-ОН-2'!O11</f>
        <v>0</v>
      </c>
      <c r="K15" s="68">
        <f t="shared" si="1"/>
        <v>33</v>
      </c>
      <c r="L15" s="72" t="str">
        <f t="shared" si="0"/>
        <v>-</v>
      </c>
      <c r="M15" s="72">
        <f t="shared" si="2"/>
        <v>33</v>
      </c>
      <c r="N15" s="72" t="str">
        <f t="shared" si="3"/>
        <v>-</v>
      </c>
      <c r="O15" s="202"/>
      <c r="P15" s="202"/>
      <c r="Q15" s="202"/>
    </row>
    <row r="16" spans="1:17" s="2" customFormat="1" ht="27.75" customHeight="1" hidden="1" thickBot="1">
      <c r="A16" s="68">
        <v>4</v>
      </c>
      <c r="B16" s="201" t="str">
        <f>'ЖН-ОН-1'!B12</f>
        <v>Қудратов Нуриддин Ҳамза ўғли</v>
      </c>
      <c r="C16" s="201"/>
      <c r="D16" s="71" t="str">
        <f>'ЖН-ОН-1'!C12</f>
        <v>D-16-005</v>
      </c>
      <c r="E16" s="68">
        <f>'ЖН-ОН-1'!L12+'ЖН-ОН-1'!M12</f>
        <v>17</v>
      </c>
      <c r="F16" s="68">
        <f>'ЖН-ОН-1'!N12+'ЖН-ОН-1'!O12</f>
        <v>16</v>
      </c>
      <c r="G16" s="68">
        <f>'ЖН-ОН-1'!L12+'ЖН-ОН-1'!M12+'ЖН-ОН-1'!N12+'ЖН-ОН-1'!O12</f>
        <v>33</v>
      </c>
      <c r="H16" s="68">
        <f>'ЖН-ОН-2'!L13+'ЖН-ОН-2'!M13</f>
        <v>0</v>
      </c>
      <c r="I16" s="68">
        <f>'ЖН-ОН-2'!N13+'ЖН-ОН-2'!O13</f>
        <v>0</v>
      </c>
      <c r="J16" s="68">
        <f>'ЖН-ОН-2'!L12+'ЖН-ОН-2'!M12+'ЖН-ОН-2'!N12+'ЖН-ОН-2'!O12</f>
        <v>0</v>
      </c>
      <c r="K16" s="68">
        <f t="shared" si="1"/>
        <v>33</v>
      </c>
      <c r="L16" s="72" t="str">
        <f t="shared" si="0"/>
        <v>-</v>
      </c>
      <c r="M16" s="72">
        <f t="shared" si="2"/>
        <v>33</v>
      </c>
      <c r="N16" s="72" t="str">
        <f t="shared" si="3"/>
        <v>-</v>
      </c>
      <c r="O16" s="202"/>
      <c r="P16" s="202"/>
      <c r="Q16" s="202"/>
    </row>
    <row r="17" spans="1:17" s="2" customFormat="1" ht="27.75" customHeight="1" hidden="1" thickBot="1">
      <c r="A17" s="68">
        <v>5</v>
      </c>
      <c r="B17" s="201" t="str">
        <f>'ЖН-ОН-1'!B13</f>
        <v>Мамарасулов Файзулло Рустам ўғли</v>
      </c>
      <c r="C17" s="201"/>
      <c r="D17" s="71" t="str">
        <f>'ЖН-ОН-1'!C13</f>
        <v>K-16-044</v>
      </c>
      <c r="E17" s="68">
        <f>'ЖН-ОН-1'!L13+'ЖН-ОН-1'!M13</f>
        <v>15</v>
      </c>
      <c r="F17" s="68">
        <f>'ЖН-ОН-1'!N13+'ЖН-ОН-1'!O13</f>
        <v>14</v>
      </c>
      <c r="G17" s="68">
        <f>'ЖН-ОН-1'!L13+'ЖН-ОН-1'!M13+'ЖН-ОН-1'!N13+'ЖН-ОН-1'!O13</f>
        <v>29</v>
      </c>
      <c r="H17" s="68">
        <f>'ЖН-ОН-2'!L14+'ЖН-ОН-2'!M14</f>
        <v>0</v>
      </c>
      <c r="I17" s="68">
        <f>'ЖН-ОН-2'!N14+'ЖН-ОН-2'!O14</f>
        <v>0</v>
      </c>
      <c r="J17" s="68">
        <f>'ЖН-ОН-2'!L13+'ЖН-ОН-2'!M13+'ЖН-ОН-2'!N13+'ЖН-ОН-2'!O13</f>
        <v>0</v>
      </c>
      <c r="K17" s="68">
        <f t="shared" si="1"/>
        <v>29</v>
      </c>
      <c r="L17" s="72" t="str">
        <f t="shared" si="0"/>
        <v>-</v>
      </c>
      <c r="M17" s="72">
        <f t="shared" si="2"/>
        <v>29</v>
      </c>
      <c r="N17" s="72" t="str">
        <f t="shared" si="3"/>
        <v>-</v>
      </c>
      <c r="O17" s="202"/>
      <c r="P17" s="202"/>
      <c r="Q17" s="202"/>
    </row>
    <row r="18" spans="1:17" s="2" customFormat="1" ht="27.75" customHeight="1" hidden="1" thickBot="1">
      <c r="A18" s="68">
        <v>6</v>
      </c>
      <c r="B18" s="201" t="str">
        <f>'ЖН-ОН-1'!B14</f>
        <v>Мусаева Мадина Салим қизи </v>
      </c>
      <c r="C18" s="201"/>
      <c r="D18" s="71" t="str">
        <f>'ЖН-ОН-1'!C14</f>
        <v>K-16-060</v>
      </c>
      <c r="E18" s="68">
        <f>'ЖН-ОН-1'!L14+'ЖН-ОН-1'!M14</f>
        <v>16</v>
      </c>
      <c r="F18" s="68">
        <f>'ЖН-ОН-1'!N14+'ЖН-ОН-1'!O14</f>
        <v>17</v>
      </c>
      <c r="G18" s="68">
        <f>'ЖН-ОН-1'!L14+'ЖН-ОН-1'!M14+'ЖН-ОН-1'!N14+'ЖН-ОН-1'!O14</f>
        <v>33</v>
      </c>
      <c r="H18" s="68">
        <f>'ЖН-ОН-2'!L15+'ЖН-ОН-2'!M15</f>
        <v>0</v>
      </c>
      <c r="I18" s="68">
        <f>'ЖН-ОН-2'!N15+'ЖН-ОН-2'!O15</f>
        <v>0</v>
      </c>
      <c r="J18" s="68">
        <f>'ЖН-ОН-2'!L14+'ЖН-ОН-2'!M14+'ЖН-ОН-2'!N14+'ЖН-ОН-2'!O14</f>
        <v>0</v>
      </c>
      <c r="K18" s="68">
        <f t="shared" si="1"/>
        <v>33</v>
      </c>
      <c r="L18" s="72" t="str">
        <f t="shared" si="0"/>
        <v>-</v>
      </c>
      <c r="M18" s="72">
        <f t="shared" si="2"/>
        <v>33</v>
      </c>
      <c r="N18" s="72" t="str">
        <f t="shared" si="3"/>
        <v>-</v>
      </c>
      <c r="O18" s="202"/>
      <c r="P18" s="202"/>
      <c r="Q18" s="202"/>
    </row>
    <row r="19" spans="1:17" s="2" customFormat="1" ht="27.75" customHeight="1" hidden="1" thickBot="1">
      <c r="A19" s="68">
        <v>7</v>
      </c>
      <c r="B19" s="201" t="str">
        <f>'ЖН-ОН-1'!B15</f>
        <v>Рўзиев Эрали Яраш ўғли</v>
      </c>
      <c r="C19" s="201"/>
      <c r="D19" s="71" t="str">
        <f>'ЖН-ОН-1'!C15</f>
        <v>K-16-033</v>
      </c>
      <c r="E19" s="68">
        <f>'ЖН-ОН-1'!L15+'ЖН-ОН-1'!M15</f>
        <v>17</v>
      </c>
      <c r="F19" s="68">
        <f>'ЖН-ОН-1'!N15+'ЖН-ОН-1'!O15</f>
        <v>16</v>
      </c>
      <c r="G19" s="68">
        <f>'ЖН-ОН-1'!L15+'ЖН-ОН-1'!M15+'ЖН-ОН-1'!N15+'ЖН-ОН-1'!O15</f>
        <v>33</v>
      </c>
      <c r="H19" s="68">
        <f>'ЖН-ОН-2'!L16+'ЖН-ОН-2'!M16</f>
        <v>0</v>
      </c>
      <c r="I19" s="68">
        <f>'ЖН-ОН-2'!N16+'ЖН-ОН-2'!O16</f>
        <v>0</v>
      </c>
      <c r="J19" s="68">
        <f>'ЖН-ОН-2'!L15+'ЖН-ОН-2'!M15+'ЖН-ОН-2'!N15+'ЖН-ОН-2'!O15</f>
        <v>0</v>
      </c>
      <c r="K19" s="68">
        <f t="shared" si="1"/>
        <v>33</v>
      </c>
      <c r="L19" s="72" t="str">
        <f t="shared" si="0"/>
        <v>-</v>
      </c>
      <c r="M19" s="72">
        <f t="shared" si="2"/>
        <v>33</v>
      </c>
      <c r="N19" s="72" t="str">
        <f t="shared" si="3"/>
        <v>-</v>
      </c>
      <c r="O19" s="202"/>
      <c r="P19" s="202"/>
      <c r="Q19" s="202"/>
    </row>
    <row r="20" spans="1:17" s="2" customFormat="1" ht="27.75" customHeight="1" hidden="1" thickBot="1">
      <c r="A20" s="68">
        <v>8</v>
      </c>
      <c r="B20" s="201" t="str">
        <f>'ЖН-ОН-1'!B16</f>
        <v>Рустамова Мафтуна Рустам қизи</v>
      </c>
      <c r="C20" s="201"/>
      <c r="D20" s="71" t="str">
        <f>'ЖН-ОН-1'!C16</f>
        <v>K-16-030</v>
      </c>
      <c r="E20" s="68">
        <f>'ЖН-ОН-1'!L16+'ЖН-ОН-1'!M16</f>
        <v>17</v>
      </c>
      <c r="F20" s="68">
        <f>'ЖН-ОН-1'!N16+'ЖН-ОН-1'!O16</f>
        <v>14</v>
      </c>
      <c r="G20" s="68">
        <f>'ЖН-ОН-1'!L16+'ЖН-ОН-1'!M16+'ЖН-ОН-1'!N16+'ЖН-ОН-1'!O16</f>
        <v>31</v>
      </c>
      <c r="H20" s="68">
        <f>'ЖН-ОН-2'!L17+'ЖН-ОН-2'!M17</f>
        <v>0</v>
      </c>
      <c r="I20" s="68">
        <f>'ЖН-ОН-2'!N17+'ЖН-ОН-2'!O17</f>
        <v>0</v>
      </c>
      <c r="J20" s="68">
        <f>'ЖН-ОН-2'!L16+'ЖН-ОН-2'!M16+'ЖН-ОН-2'!N16+'ЖН-ОН-2'!O16</f>
        <v>0</v>
      </c>
      <c r="K20" s="68">
        <f t="shared" si="1"/>
        <v>31</v>
      </c>
      <c r="L20" s="72" t="str">
        <f t="shared" si="0"/>
        <v>-</v>
      </c>
      <c r="M20" s="72">
        <f t="shared" si="2"/>
        <v>31</v>
      </c>
      <c r="N20" s="72" t="str">
        <f t="shared" si="3"/>
        <v>-</v>
      </c>
      <c r="O20" s="202"/>
      <c r="P20" s="202"/>
      <c r="Q20" s="202"/>
    </row>
    <row r="21" spans="1:17" s="2" customFormat="1" ht="27.75" customHeight="1" hidden="1" thickBot="1">
      <c r="A21" s="68">
        <v>9</v>
      </c>
      <c r="B21" s="201" t="str">
        <f>'ЖН-ОН-1'!B17</f>
        <v>Султанова Хусния Абдужамолиддин қизи</v>
      </c>
      <c r="C21" s="201"/>
      <c r="D21" s="71" t="str">
        <f>'ЖН-ОН-1'!C17</f>
        <v>K-16-048</v>
      </c>
      <c r="E21" s="68">
        <f>'ЖН-ОН-1'!L17+'ЖН-ОН-1'!M17</f>
        <v>16</v>
      </c>
      <c r="F21" s="68">
        <f>'ЖН-ОН-1'!N17+'ЖН-ОН-1'!O17</f>
        <v>13</v>
      </c>
      <c r="G21" s="68">
        <f>'ЖН-ОН-1'!L17+'ЖН-ОН-1'!M17+'ЖН-ОН-1'!N17+'ЖН-ОН-1'!O17</f>
        <v>29</v>
      </c>
      <c r="H21" s="68">
        <f>'ЖН-ОН-2'!L18+'ЖН-ОН-2'!M18</f>
        <v>0</v>
      </c>
      <c r="I21" s="68">
        <f>'ЖН-ОН-2'!N18+'ЖН-ОН-2'!O18</f>
        <v>0</v>
      </c>
      <c r="J21" s="68">
        <f>'ЖН-ОН-2'!L17+'ЖН-ОН-2'!M17+'ЖН-ОН-2'!N17+'ЖН-ОН-2'!O17</f>
        <v>0</v>
      </c>
      <c r="K21" s="68">
        <f t="shared" si="1"/>
        <v>29</v>
      </c>
      <c r="L21" s="72" t="str">
        <f t="shared" si="0"/>
        <v>-</v>
      </c>
      <c r="M21" s="72">
        <f t="shared" si="2"/>
        <v>29</v>
      </c>
      <c r="N21" s="72" t="str">
        <f t="shared" si="3"/>
        <v>-</v>
      </c>
      <c r="O21" s="202"/>
      <c r="P21" s="202"/>
      <c r="Q21" s="202"/>
    </row>
    <row r="22" spans="1:17" s="2" customFormat="1" ht="27" customHeight="1" thickBot="1">
      <c r="A22" s="68">
        <v>1</v>
      </c>
      <c r="B22" s="201" t="str">
        <f>'ЖН-ОН-1'!B18</f>
        <v>Турсунхўжаева Дилафруз Дилшод қизи </v>
      </c>
      <c r="C22" s="201"/>
      <c r="D22" s="71" t="str">
        <f>'ЖН-ОН-1'!C18</f>
        <v>К-16-075</v>
      </c>
      <c r="E22" s="68">
        <f>'ЖН-ОН-1'!L18+'ЖН-ОН-1'!M18</f>
        <v>18</v>
      </c>
      <c r="F22" s="68">
        <f>'ЖН-ОН-1'!N18+'ЖН-ОН-1'!O18</f>
        <v>15</v>
      </c>
      <c r="G22" s="68">
        <f>'ЖН-ОН-1'!L18+'ЖН-ОН-1'!M18+'ЖН-ОН-1'!N18+'ЖН-ОН-1'!O18</f>
        <v>33</v>
      </c>
      <c r="H22" s="68">
        <f>'ЖН-ОН-2'!L19+'ЖН-ОН-2'!M19</f>
        <v>0</v>
      </c>
      <c r="I22" s="68">
        <f>'ЖН-ОН-2'!N19+'ЖН-ОН-2'!O19</f>
        <v>0</v>
      </c>
      <c r="J22" s="68">
        <f>'ЖН-ОН-2'!L18+'ЖН-ОН-2'!M18+'ЖН-ОН-2'!N18+'ЖН-ОН-2'!O18</f>
        <v>0</v>
      </c>
      <c r="K22" s="68">
        <f t="shared" si="1"/>
        <v>33</v>
      </c>
      <c r="L22" s="72" t="str">
        <f t="shared" si="0"/>
        <v>-</v>
      </c>
      <c r="M22" s="72">
        <f t="shared" si="2"/>
        <v>33</v>
      </c>
      <c r="N22" s="72" t="str">
        <f t="shared" si="3"/>
        <v>-</v>
      </c>
      <c r="O22" s="202"/>
      <c r="P22" s="202"/>
      <c r="Q22" s="202"/>
    </row>
    <row r="23" spans="1:17" s="2" customFormat="1" ht="27.75" customHeight="1" hidden="1" thickBot="1">
      <c r="A23" s="68">
        <v>11</v>
      </c>
      <c r="B23" s="201" t="str">
        <f>'ЖН-ОН-1'!B19</f>
        <v>Файзуллаева Рушана Баҳодировна</v>
      </c>
      <c r="C23" s="201"/>
      <c r="D23" s="71" t="str">
        <f>'ЖН-ОН-1'!C19</f>
        <v>D-16-013</v>
      </c>
      <c r="E23" s="68">
        <f>'ЖН-ОН-1'!L19+'ЖН-ОН-1'!M19</f>
        <v>16</v>
      </c>
      <c r="F23" s="68">
        <f>'ЖН-ОН-1'!N19+'ЖН-ОН-1'!O19</f>
        <v>16</v>
      </c>
      <c r="G23" s="68">
        <f>'ЖН-ОН-1'!L19+'ЖН-ОН-1'!M19+'ЖН-ОН-1'!N19+'ЖН-ОН-1'!O19</f>
        <v>32</v>
      </c>
      <c r="H23" s="68">
        <f>'ЖН-ОН-2'!L20+'ЖН-ОН-2'!M20</f>
        <v>0</v>
      </c>
      <c r="I23" s="68">
        <f>'ЖН-ОН-2'!N20+'ЖН-ОН-2'!O20</f>
        <v>0</v>
      </c>
      <c r="J23" s="68">
        <f>'ЖН-ОН-2'!L19+'ЖН-ОН-2'!M19+'ЖН-ОН-2'!N19+'ЖН-ОН-2'!O19</f>
        <v>0</v>
      </c>
      <c r="K23" s="68">
        <f t="shared" si="1"/>
        <v>32</v>
      </c>
      <c r="L23" s="72" t="str">
        <f t="shared" si="0"/>
        <v>-</v>
      </c>
      <c r="M23" s="72">
        <f t="shared" si="2"/>
        <v>32</v>
      </c>
      <c r="N23" s="72" t="str">
        <f t="shared" si="3"/>
        <v>-</v>
      </c>
      <c r="O23" s="202"/>
      <c r="P23" s="202"/>
      <c r="Q23" s="202"/>
    </row>
    <row r="24" spans="1:17" s="2" customFormat="1" ht="27.75" customHeight="1" hidden="1" thickBot="1">
      <c r="A24" s="68">
        <v>12</v>
      </c>
      <c r="B24" s="201" t="str">
        <f>'ЖН-ОН-1'!B20</f>
        <v>Эшонқулова Шохиста Бахтиер қизи</v>
      </c>
      <c r="C24" s="201"/>
      <c r="D24" s="71" t="str">
        <f>'ЖН-ОН-1'!C20</f>
        <v>D-16-007</v>
      </c>
      <c r="E24" s="68">
        <f>'ЖН-ОН-1'!L20+'ЖН-ОН-1'!M20</f>
        <v>16</v>
      </c>
      <c r="F24" s="68">
        <f>'ЖН-ОН-1'!N20+'ЖН-ОН-1'!O20</f>
        <v>16</v>
      </c>
      <c r="G24" s="68">
        <f>'ЖН-ОН-1'!L20+'ЖН-ОН-1'!M20+'ЖН-ОН-1'!N20+'ЖН-ОН-1'!O20</f>
        <v>32</v>
      </c>
      <c r="H24" s="68">
        <f>'ЖН-ОН-2'!L21+'ЖН-ОН-2'!M21</f>
        <v>0</v>
      </c>
      <c r="I24" s="68">
        <f>'ЖН-ОН-2'!N21+'ЖН-ОН-2'!O21</f>
        <v>0</v>
      </c>
      <c r="J24" s="68">
        <f>'ЖН-ОН-2'!L20+'ЖН-ОН-2'!M20+'ЖН-ОН-2'!N20+'ЖН-ОН-2'!O20</f>
        <v>0</v>
      </c>
      <c r="K24" s="68">
        <f t="shared" si="1"/>
        <v>32</v>
      </c>
      <c r="L24" s="72" t="str">
        <f t="shared" si="0"/>
        <v>-</v>
      </c>
      <c r="M24" s="72">
        <f t="shared" si="2"/>
        <v>32</v>
      </c>
      <c r="N24" s="72" t="str">
        <f t="shared" si="3"/>
        <v>-</v>
      </c>
      <c r="O24" s="202"/>
      <c r="P24" s="202"/>
      <c r="Q24" s="202"/>
    </row>
    <row r="25" spans="1:17" s="2" customFormat="1" ht="27.75" customHeight="1" hidden="1" thickBot="1">
      <c r="A25" s="68">
        <v>13</v>
      </c>
      <c r="B25" s="201" t="str">
        <f>'ЖН-ОН-1'!B21</f>
        <v>Мирзакаримов Жасурбек Қучқорбой ўғли</v>
      </c>
      <c r="C25" s="201"/>
      <c r="D25" s="71">
        <f>'ЖН-ОН-1'!C21</f>
        <v>0</v>
      </c>
      <c r="E25" s="68">
        <f>'ЖН-ОН-1'!L21+'ЖН-ОН-1'!M21</f>
        <v>16</v>
      </c>
      <c r="F25" s="68">
        <f>'ЖН-ОН-1'!N21+'ЖН-ОН-1'!O21</f>
        <v>16</v>
      </c>
      <c r="G25" s="68">
        <f>'ЖН-ОН-1'!L21+'ЖН-ОН-1'!M21+'ЖН-ОН-1'!N21+'ЖН-ОН-1'!O21</f>
        <v>32</v>
      </c>
      <c r="H25" s="68">
        <f>'ЖН-ОН-2'!L22+'ЖН-ОН-2'!M22</f>
        <v>0</v>
      </c>
      <c r="I25" s="68">
        <f>'ЖН-ОН-2'!N22+'ЖН-ОН-2'!O22</f>
        <v>0</v>
      </c>
      <c r="J25" s="68">
        <f>'ЖН-ОН-2'!L21+'ЖН-ОН-2'!M21+'ЖН-ОН-2'!N21+'ЖН-ОН-2'!O21</f>
        <v>0</v>
      </c>
      <c r="K25" s="68">
        <f t="shared" si="1"/>
        <v>32</v>
      </c>
      <c r="L25" s="72" t="str">
        <f t="shared" si="0"/>
        <v>-</v>
      </c>
      <c r="M25" s="72">
        <f t="shared" si="2"/>
        <v>32</v>
      </c>
      <c r="N25" s="72" t="str">
        <f t="shared" si="3"/>
        <v>-</v>
      </c>
      <c r="O25" s="202"/>
      <c r="P25" s="202"/>
      <c r="Q25" s="202"/>
    </row>
    <row r="26" spans="1:17" s="2" customFormat="1" ht="27.75" customHeight="1" hidden="1" thickBot="1">
      <c r="A26" s="68">
        <v>14</v>
      </c>
      <c r="B26" s="201" t="str">
        <f>'ЖН-ОН-1'!B22</f>
        <v>Шаропов Обид Миролимович</v>
      </c>
      <c r="C26" s="201"/>
      <c r="D26" s="71" t="str">
        <f>'ЖН-ОН-1'!C22</f>
        <v>K-16-062</v>
      </c>
      <c r="E26" s="68">
        <f>'ЖН-ОН-1'!L22+'ЖН-ОН-1'!M22</f>
        <v>15</v>
      </c>
      <c r="F26" s="68">
        <f>'ЖН-ОН-1'!N22+'ЖН-ОН-1'!O22</f>
        <v>14</v>
      </c>
      <c r="G26" s="68">
        <f>'ЖН-ОН-1'!L22+'ЖН-ОН-1'!M22+'ЖН-ОН-1'!N22+'ЖН-ОН-1'!O22</f>
        <v>29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'ЖН-ОН-2'!L22+'ЖН-ОН-2'!M22+'ЖН-ОН-2'!N22+'ЖН-ОН-2'!O22</f>
        <v>0</v>
      </c>
      <c r="K26" s="68">
        <f t="shared" si="1"/>
        <v>29</v>
      </c>
      <c r="L26" s="72" t="str">
        <f t="shared" si="0"/>
        <v>-</v>
      </c>
      <c r="M26" s="72">
        <f t="shared" si="2"/>
        <v>29</v>
      </c>
      <c r="N26" s="72" t="str">
        <f t="shared" si="3"/>
        <v>-</v>
      </c>
      <c r="O26" s="202"/>
      <c r="P26" s="202"/>
      <c r="Q26" s="202"/>
    </row>
    <row r="27" spans="1:17" s="2" customFormat="1" ht="33" customHeight="1" hidden="1" thickBot="1">
      <c r="A27" s="68">
        <v>15</v>
      </c>
      <c r="B27" s="201">
        <f>'ЖН-ОН-1'!B23</f>
        <v>0</v>
      </c>
      <c r="C27" s="201"/>
      <c r="D27" s="71">
        <f>'ЖН-ОН-1'!C23</f>
        <v>0</v>
      </c>
      <c r="E27" s="68">
        <f>'ЖН-ОН-1'!L23+'ЖН-ОН-1'!M23</f>
        <v>0</v>
      </c>
      <c r="F27" s="68">
        <f>'ЖН-ОН-1'!N23+'ЖН-ОН-1'!O23</f>
        <v>0</v>
      </c>
      <c r="G27" s="68">
        <f>'ЖН-ОН-1'!L23+'ЖН-ОН-1'!M23+'ЖН-ОН-1'!N23+'ЖН-ОН-1'!O23</f>
        <v>0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'ЖН-ОН-2'!#REF!+'ЖН-ОН-2'!#REF!+'ЖН-ОН-2'!#REF!+'ЖН-ОН-2'!#REF!</f>
        <v>#REF!</v>
      </c>
      <c r="K27" s="68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202"/>
      <c r="P27" s="202"/>
      <c r="Q27" s="202"/>
    </row>
    <row r="28" spans="1:17" ht="49.5" customHeight="1">
      <c r="A28" s="207" t="s">
        <v>14</v>
      </c>
      <c r="B28" s="207"/>
      <c r="C28" s="207"/>
      <c r="D28" s="95"/>
      <c r="E28" s="96"/>
      <c r="F28" s="97"/>
      <c r="G28" s="97"/>
      <c r="H28" s="97"/>
      <c r="I28" s="96"/>
      <c r="J28" s="96"/>
      <c r="K28" s="98"/>
      <c r="L28" s="98"/>
      <c r="M28" s="96"/>
      <c r="N28" s="96"/>
      <c r="O28" s="208"/>
      <c r="P28" s="208"/>
      <c r="Q28" s="208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v>1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33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+M!G19</f>
        <v>Ф.Киличова</v>
      </c>
      <c r="P34" s="57"/>
      <c r="Q34" s="57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06" t="s">
        <v>20</v>
      </c>
      <c r="P35" s="206"/>
      <c r="Q35" s="206"/>
    </row>
  </sheetData>
  <sheetProtection/>
  <mergeCells count="63">
    <mergeCell ref="O35:Q35"/>
    <mergeCell ref="A33:C33"/>
    <mergeCell ref="D34:G34"/>
    <mergeCell ref="M34:N34"/>
    <mergeCell ref="A35:B35"/>
    <mergeCell ref="D35:G35"/>
    <mergeCell ref="M35:N35"/>
    <mergeCell ref="A28:C28"/>
    <mergeCell ref="O28:Q28"/>
    <mergeCell ref="A29:C29"/>
    <mergeCell ref="D32:G32"/>
    <mergeCell ref="K32:L32"/>
    <mergeCell ref="B25:C25"/>
    <mergeCell ref="O25:Q25"/>
    <mergeCell ref="B26:C26"/>
    <mergeCell ref="O26:Q26"/>
    <mergeCell ref="B27:C27"/>
    <mergeCell ref="O27:Q27"/>
    <mergeCell ref="B22:C22"/>
    <mergeCell ref="O22:Q22"/>
    <mergeCell ref="B23:C23"/>
    <mergeCell ref="O23:Q23"/>
    <mergeCell ref="B24:C24"/>
    <mergeCell ref="O24:Q24"/>
    <mergeCell ref="B19:C19"/>
    <mergeCell ref="O19:Q19"/>
    <mergeCell ref="B20:C20"/>
    <mergeCell ref="O20:Q20"/>
    <mergeCell ref="B21:C21"/>
    <mergeCell ref="O21:Q21"/>
    <mergeCell ref="B16:C16"/>
    <mergeCell ref="O16:Q16"/>
    <mergeCell ref="B17:C17"/>
    <mergeCell ref="O17:Q17"/>
    <mergeCell ref="B18:C18"/>
    <mergeCell ref="O18:Q18"/>
    <mergeCell ref="B13:C13"/>
    <mergeCell ref="O13:Q13"/>
    <mergeCell ref="B14:C14"/>
    <mergeCell ref="O14:Q14"/>
    <mergeCell ref="B15:C15"/>
    <mergeCell ref="O15:Q15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E7:F7"/>
    <mergeCell ref="H7:I7"/>
    <mergeCell ref="A8:B8"/>
    <mergeCell ref="C9:F9"/>
    <mergeCell ref="H9:K9"/>
    <mergeCell ref="M9:N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SheetLayoutView="85" zoomScalePageLayoutView="0" workbookViewId="0" topLeftCell="A1">
      <selection activeCell="J28" sqref="J28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4.57421875" style="1" customWidth="1"/>
    <col min="5" max="6" width="4.7109375" style="1" hidden="1" customWidth="1"/>
    <col min="7" max="7" width="10.57421875" style="1" customWidth="1"/>
    <col min="8" max="8" width="4.7109375" style="1" hidden="1" customWidth="1"/>
    <col min="9" max="9" width="4.28125" style="1" hidden="1" customWidth="1"/>
    <col min="10" max="10" width="11.7109375" style="1" customWidth="1"/>
    <col min="11" max="11" width="9.421875" style="1" customWidth="1"/>
    <col min="12" max="12" width="10.00390625" style="1" customWidth="1"/>
    <col min="13" max="13" width="9.00390625" style="1" customWidth="1"/>
    <col min="14" max="14" width="8.8515625" style="1" customWidth="1"/>
    <col min="15" max="15" width="19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25.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+M!D20</f>
        <v>I-18/13-202</v>
      </c>
      <c r="L4" s="24"/>
      <c r="M4" s="42"/>
      <c r="N4" s="42"/>
      <c r="O4" s="42"/>
    </row>
    <row r="5" spans="1:15" ht="22.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26.2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str">
        <f>+M!B20</f>
        <v>Marketing</v>
      </c>
      <c r="D8" s="66" t="s">
        <v>50</v>
      </c>
      <c r="E8" s="66"/>
      <c r="F8" s="66"/>
      <c r="G8" s="218" t="s">
        <v>137</v>
      </c>
      <c r="H8" s="218"/>
      <c r="I8" s="218"/>
      <c r="J8" s="218"/>
      <c r="K8" s="218"/>
      <c r="L8" s="35" t="s">
        <v>49</v>
      </c>
      <c r="M8" s="35"/>
      <c r="N8" s="35"/>
      <c r="O8" s="109" t="s">
        <v>137</v>
      </c>
    </row>
    <row r="9" spans="1:15" ht="18.75" customHeight="1">
      <c r="A9" s="14" t="s">
        <v>25</v>
      </c>
      <c r="B9" s="14"/>
      <c r="C9" s="214" t="s">
        <v>26</v>
      </c>
      <c r="D9" s="214"/>
      <c r="E9" s="214"/>
      <c r="F9" s="214"/>
      <c r="G9" s="25">
        <f>+M!C20</f>
        <v>128</v>
      </c>
      <c r="H9" s="214" t="s">
        <v>45</v>
      </c>
      <c r="I9" s="214"/>
      <c r="J9" s="214"/>
      <c r="K9" s="214"/>
      <c r="L9" s="114">
        <f>+M!E20</f>
        <v>14</v>
      </c>
      <c r="M9" s="199" t="str">
        <f>M!F15</f>
        <v>июнь 2018 йил</v>
      </c>
      <c r="N9" s="199"/>
      <c r="O9" s="199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0.2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</row>
    <row r="12" spans="1:15" ht="71.25" customHeight="1" thickBot="1">
      <c r="A12" s="192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34</v>
      </c>
      <c r="I12" s="67" t="s">
        <v>35</v>
      </c>
      <c r="J12" s="67" t="s">
        <v>76</v>
      </c>
      <c r="K12" s="88" t="s">
        <v>60</v>
      </c>
      <c r="L12" s="189"/>
      <c r="M12" s="189"/>
      <c r="N12" s="189"/>
      <c r="O12" s="190"/>
    </row>
    <row r="13" spans="1:15" s="2" customFormat="1" ht="27.75" customHeight="1" hidden="1" thickBot="1">
      <c r="A13" s="68">
        <v>1</v>
      </c>
      <c r="B13" s="201" t="str">
        <f>'ЖН-ОН-1'!B9</f>
        <v>Жуманиязов Сухроб Қудрат ўғли</v>
      </c>
      <c r="C13" s="201"/>
      <c r="D13" s="69" t="str">
        <f>'ЖН-ОН-1'!C9</f>
        <v>D-16-011</v>
      </c>
      <c r="E13" s="71">
        <f>'ЖН-ОН-1'!AB9+'ЖН-ОН-1'!AC9</f>
        <v>11</v>
      </c>
      <c r="F13" s="71">
        <f>'ЖН-ОН-1'!AD9+'ЖН-ОН-1'!AE9</f>
        <v>10</v>
      </c>
      <c r="G13" s="71">
        <f>'ЖН-ОН-1'!AB9+'ЖН-ОН-1'!AC9+'ЖН-ОН-1'!AD9+'ЖН-ОН-1'!AE9</f>
        <v>21</v>
      </c>
      <c r="H13" s="71">
        <f>'ЖН-ОН-2'!AF10+'ЖН-ОН-2'!AG10</f>
        <v>0</v>
      </c>
      <c r="I13" s="71">
        <f>'ЖН-ОН-2'!AH10+'ЖН-ОН-2'!AI10</f>
        <v>0</v>
      </c>
      <c r="J13" s="71">
        <f>'ЖН-ОН-2'!AF9+'ЖН-ОН-2'!AG9+'ЖН-ОН-2'!AH9+'ЖН-ОН-2'!AI9</f>
        <v>0</v>
      </c>
      <c r="K13" s="71">
        <f>G13+J13</f>
        <v>21</v>
      </c>
      <c r="L13" s="72" t="str">
        <f aca="true" t="shared" si="0" ref="L13:L27">IF(OR(K13&lt;39),"-","")</f>
        <v>-</v>
      </c>
      <c r="M13" s="72">
        <f>IF(L13="-",K13,"")</f>
        <v>21</v>
      </c>
      <c r="N13" s="72" t="str">
        <f>IF(L13="-","-","")</f>
        <v>-</v>
      </c>
      <c r="O13" s="72"/>
    </row>
    <row r="14" spans="1:15" s="2" customFormat="1" ht="27.75" customHeight="1" hidden="1" thickBot="1">
      <c r="A14" s="68">
        <v>2</v>
      </c>
      <c r="B14" s="201" t="str">
        <f>'ЖН-ОН-1'!B10</f>
        <v>Ибрагимов Шербек Эшмирза ўғли</v>
      </c>
      <c r="C14" s="201"/>
      <c r="D14" s="69" t="str">
        <f>'ЖН-ОН-1'!C10</f>
        <v>K-16-053</v>
      </c>
      <c r="E14" s="71">
        <f>'ЖН-ОН-1'!AB10+'ЖН-ОН-1'!AC10</f>
        <v>16</v>
      </c>
      <c r="F14" s="71">
        <f>'ЖН-ОН-1'!AD10+'ЖН-ОН-1'!AE10</f>
        <v>15</v>
      </c>
      <c r="G14" s="71">
        <f>'ЖН-ОН-1'!AB10+'ЖН-ОН-1'!AC10+'ЖН-ОН-1'!AD10+'ЖН-ОН-1'!AE10</f>
        <v>31</v>
      </c>
      <c r="H14" s="71">
        <f>'ЖН-ОН-2'!AF11+'ЖН-ОН-2'!AG11</f>
        <v>0</v>
      </c>
      <c r="I14" s="71">
        <f>'ЖН-ОН-2'!AH11+'ЖН-ОН-2'!AI11</f>
        <v>0</v>
      </c>
      <c r="J14" s="71">
        <f>'ЖН-ОН-2'!AF10+'ЖН-ОН-2'!AG10+'ЖН-ОН-2'!AH10+'ЖН-ОН-2'!AI10</f>
        <v>0</v>
      </c>
      <c r="K14" s="71">
        <f aca="true" t="shared" si="1" ref="K14:K27">G14+J14</f>
        <v>31</v>
      </c>
      <c r="L14" s="72" t="str">
        <f t="shared" si="0"/>
        <v>-</v>
      </c>
      <c r="M14" s="72">
        <f aca="true" t="shared" si="2" ref="M14:M27">IF(L14="-",K14,"")</f>
        <v>31</v>
      </c>
      <c r="N14" s="72" t="str">
        <f aca="true" t="shared" si="3" ref="N14:N27">IF(L14="-","-","")</f>
        <v>-</v>
      </c>
      <c r="O14" s="72"/>
    </row>
    <row r="15" spans="1:15" s="2" customFormat="1" ht="27" customHeight="1" thickBot="1">
      <c r="A15" s="68">
        <v>3</v>
      </c>
      <c r="B15" s="201" t="str">
        <f>'ЖН-ОН-1'!B11</f>
        <v>Исроилов Олимжон Комилжон ўғли</v>
      </c>
      <c r="C15" s="201"/>
      <c r="D15" s="69" t="str">
        <f>'ЖН-ОН-1'!C11</f>
        <v>K-16-041</v>
      </c>
      <c r="E15" s="71">
        <f>'ЖН-ОН-1'!AB11+'ЖН-ОН-1'!AC11</f>
        <v>15</v>
      </c>
      <c r="F15" s="71">
        <f>'ЖН-ОН-1'!AD11+'ЖН-ОН-1'!AE11</f>
        <v>15</v>
      </c>
      <c r="G15" s="71">
        <f>+'ЖН-ОН-1'!AF11+'ЖН-ОН-1'!AG11+'ЖН-ОН-1'!AH11+'ЖН-ОН-1'!AI11</f>
        <v>35</v>
      </c>
      <c r="H15" s="71">
        <f>'ЖН-ОН-2'!AF12+'ЖН-ОН-2'!AG12</f>
        <v>0</v>
      </c>
      <c r="I15" s="71">
        <f>'ЖН-ОН-2'!AH12+'ЖН-ОН-2'!AI12</f>
        <v>0</v>
      </c>
      <c r="J15" s="71">
        <f>+'ЖН-ОН-2'!AF11+'ЖН-ОН-2'!AG11+'ЖН-ОН-2'!AH11+'ЖН-ОН-2'!AI11</f>
        <v>0</v>
      </c>
      <c r="K15" s="71">
        <f t="shared" si="1"/>
        <v>35</v>
      </c>
      <c r="L15" s="72" t="str">
        <f t="shared" si="0"/>
        <v>-</v>
      </c>
      <c r="M15" s="72">
        <f t="shared" si="2"/>
        <v>35</v>
      </c>
      <c r="N15" s="72" t="str">
        <f t="shared" si="3"/>
        <v>-</v>
      </c>
      <c r="O15" s="72"/>
    </row>
    <row r="16" spans="1:15" s="2" customFormat="1" ht="27.75" customHeight="1" hidden="1" thickBot="1">
      <c r="A16" s="68">
        <v>4</v>
      </c>
      <c r="B16" s="201" t="str">
        <f>'ЖН-ОН-1'!B12</f>
        <v>Қудратов Нуриддин Ҳамза ўғли</v>
      </c>
      <c r="C16" s="201"/>
      <c r="D16" s="69" t="str">
        <f>'ЖН-ОН-1'!C12</f>
        <v>D-16-005</v>
      </c>
      <c r="E16" s="71">
        <f>'ЖН-ОН-1'!AB12+'ЖН-ОН-1'!AC12</f>
        <v>16</v>
      </c>
      <c r="F16" s="71">
        <f>'ЖН-ОН-1'!AD12+'ЖН-ОН-1'!AE12</f>
        <v>15</v>
      </c>
      <c r="G16" s="71">
        <f>'ЖН-ОН-1'!AB12+'ЖН-ОН-1'!AC12+'ЖН-ОН-1'!AD12+'ЖН-ОН-1'!AE12</f>
        <v>31</v>
      </c>
      <c r="H16" s="71">
        <f>'ЖН-ОН-2'!AF13+'ЖН-ОН-2'!AG13</f>
        <v>0</v>
      </c>
      <c r="I16" s="71">
        <f>'ЖН-ОН-2'!AH13+'ЖН-ОН-2'!AI13</f>
        <v>0</v>
      </c>
      <c r="J16" s="71">
        <f>'ЖН-ОН-2'!AF12+'ЖН-ОН-2'!AG12+'ЖН-ОН-2'!AH12+'ЖН-ОН-2'!AI12</f>
        <v>0</v>
      </c>
      <c r="K16" s="71">
        <f t="shared" si="1"/>
        <v>31</v>
      </c>
      <c r="L16" s="72" t="str">
        <f t="shared" si="0"/>
        <v>-</v>
      </c>
      <c r="M16" s="72">
        <f t="shared" si="2"/>
        <v>31</v>
      </c>
      <c r="N16" s="72" t="str">
        <f t="shared" si="3"/>
        <v>-</v>
      </c>
      <c r="O16" s="72"/>
    </row>
    <row r="17" spans="1:15" s="2" customFormat="1" ht="27.75" customHeight="1" hidden="1" thickBot="1">
      <c r="A17" s="68">
        <v>5</v>
      </c>
      <c r="B17" s="201" t="str">
        <f>'ЖН-ОН-1'!B13</f>
        <v>Мамарасулов Файзулло Рустам ўғли</v>
      </c>
      <c r="C17" s="201"/>
      <c r="D17" s="69" t="str">
        <f>'ЖН-ОН-1'!C13</f>
        <v>K-16-044</v>
      </c>
      <c r="E17" s="71">
        <f>'ЖН-ОН-1'!AB13+'ЖН-ОН-1'!AC13</f>
        <v>13</v>
      </c>
      <c r="F17" s="71">
        <f>'ЖН-ОН-1'!AD13+'ЖН-ОН-1'!AE13</f>
        <v>13</v>
      </c>
      <c r="G17" s="71">
        <f>'ЖН-ОН-1'!AB13+'ЖН-ОН-1'!AC13+'ЖН-ОН-1'!AD13+'ЖН-ОН-1'!AE13</f>
        <v>26</v>
      </c>
      <c r="H17" s="71">
        <f>'ЖН-ОН-2'!AF14+'ЖН-ОН-2'!AG14</f>
        <v>0</v>
      </c>
      <c r="I17" s="71">
        <f>'ЖН-ОН-2'!AH14+'ЖН-ОН-2'!AI14</f>
        <v>0</v>
      </c>
      <c r="J17" s="71">
        <f>'ЖН-ОН-2'!AF13+'ЖН-ОН-2'!AG13+'ЖН-ОН-2'!AH13+'ЖН-ОН-2'!AI13</f>
        <v>0</v>
      </c>
      <c r="K17" s="71">
        <f t="shared" si="1"/>
        <v>26</v>
      </c>
      <c r="L17" s="72" t="str">
        <f t="shared" si="0"/>
        <v>-</v>
      </c>
      <c r="M17" s="72">
        <f t="shared" si="2"/>
        <v>26</v>
      </c>
      <c r="N17" s="72" t="str">
        <f t="shared" si="3"/>
        <v>-</v>
      </c>
      <c r="O17" s="72"/>
    </row>
    <row r="18" spans="1:15" s="2" customFormat="1" ht="27" customHeight="1" hidden="1" thickBot="1">
      <c r="A18" s="68">
        <v>6</v>
      </c>
      <c r="B18" s="201" t="str">
        <f>'ЖН-ОН-1'!B14</f>
        <v>Мусаева Мадина Салим қизи </v>
      </c>
      <c r="C18" s="201"/>
      <c r="D18" s="69" t="str">
        <f>'ЖН-ОН-1'!C14</f>
        <v>K-16-060</v>
      </c>
      <c r="E18" s="71">
        <f>'ЖН-ОН-1'!AB14+'ЖН-ОН-1'!AC14</f>
        <v>15</v>
      </c>
      <c r="F18" s="71">
        <f>'ЖН-ОН-1'!AD14+'ЖН-ОН-1'!AE14</f>
        <v>15</v>
      </c>
      <c r="G18" s="71">
        <f>'ЖН-ОН-1'!AB14+'ЖН-ОН-1'!AC14+'ЖН-ОН-1'!AD14+'ЖН-ОН-1'!AE14</f>
        <v>30</v>
      </c>
      <c r="H18" s="71">
        <f>'ЖН-ОН-2'!AF15+'ЖН-ОН-2'!AG15</f>
        <v>0</v>
      </c>
      <c r="I18" s="71">
        <f>'ЖН-ОН-2'!AH15+'ЖН-ОН-2'!AI15</f>
        <v>0</v>
      </c>
      <c r="J18" s="71">
        <f>'ЖН-ОН-2'!AF14+'ЖН-ОН-2'!AG14+'ЖН-ОН-2'!AH14+'ЖН-ОН-2'!AI14</f>
        <v>0</v>
      </c>
      <c r="K18" s="71">
        <f t="shared" si="1"/>
        <v>30</v>
      </c>
      <c r="L18" s="72" t="str">
        <f t="shared" si="0"/>
        <v>-</v>
      </c>
      <c r="M18" s="72">
        <f t="shared" si="2"/>
        <v>30</v>
      </c>
      <c r="N18" s="72" t="str">
        <f t="shared" si="3"/>
        <v>-</v>
      </c>
      <c r="O18" s="72"/>
    </row>
    <row r="19" spans="1:15" s="2" customFormat="1" ht="27.75" customHeight="1" hidden="1" thickBot="1">
      <c r="A19" s="68">
        <v>7</v>
      </c>
      <c r="B19" s="201" t="str">
        <f>'ЖН-ОН-1'!B15</f>
        <v>Рўзиев Эрали Яраш ўғли</v>
      </c>
      <c r="C19" s="201"/>
      <c r="D19" s="69" t="str">
        <f>'ЖН-ОН-1'!C15</f>
        <v>K-16-033</v>
      </c>
      <c r="E19" s="71">
        <f>'ЖН-ОН-1'!AB15+'ЖН-ОН-1'!AC15</f>
        <v>16</v>
      </c>
      <c r="F19" s="71">
        <f>'ЖН-ОН-1'!AD15+'ЖН-ОН-1'!AE15</f>
        <v>14</v>
      </c>
      <c r="G19" s="71">
        <f>'ЖН-ОН-1'!AB15+'ЖН-ОН-1'!AC15+'ЖН-ОН-1'!AD15+'ЖН-ОН-1'!AE15</f>
        <v>30</v>
      </c>
      <c r="H19" s="71">
        <f>'ЖН-ОН-2'!AF16+'ЖН-ОН-2'!AG16</f>
        <v>0</v>
      </c>
      <c r="I19" s="71">
        <f>'ЖН-ОН-2'!AH16+'ЖН-ОН-2'!AI16</f>
        <v>0</v>
      </c>
      <c r="J19" s="71">
        <f>'ЖН-ОН-2'!AF15+'ЖН-ОН-2'!AG15+'ЖН-ОН-2'!AH15+'ЖН-ОН-2'!AI15</f>
        <v>0</v>
      </c>
      <c r="K19" s="71">
        <f t="shared" si="1"/>
        <v>30</v>
      </c>
      <c r="L19" s="72" t="str">
        <f t="shared" si="0"/>
        <v>-</v>
      </c>
      <c r="M19" s="72">
        <f t="shared" si="2"/>
        <v>30</v>
      </c>
      <c r="N19" s="72" t="str">
        <f t="shared" si="3"/>
        <v>-</v>
      </c>
      <c r="O19" s="72"/>
    </row>
    <row r="20" spans="1:15" s="2" customFormat="1" ht="27.75" customHeight="1" hidden="1" thickBot="1">
      <c r="A20" s="68">
        <v>8</v>
      </c>
      <c r="B20" s="201" t="str">
        <f>'ЖН-ОН-1'!B16</f>
        <v>Рустамова Мафтуна Рустам қизи</v>
      </c>
      <c r="C20" s="201"/>
      <c r="D20" s="69" t="str">
        <f>'ЖН-ОН-1'!C16</f>
        <v>K-16-030</v>
      </c>
      <c r="E20" s="71">
        <f>'ЖН-ОН-1'!AB16+'ЖН-ОН-1'!AC16</f>
        <v>16</v>
      </c>
      <c r="F20" s="71">
        <f>'ЖН-ОН-1'!AD16+'ЖН-ОН-1'!AE16</f>
        <v>14</v>
      </c>
      <c r="G20" s="71">
        <f>'ЖН-ОН-1'!AB16+'ЖН-ОН-1'!AC16+'ЖН-ОН-1'!AD16+'ЖН-ОН-1'!AE16</f>
        <v>30</v>
      </c>
      <c r="H20" s="71">
        <f>'ЖН-ОН-2'!AF17+'ЖН-ОН-2'!AG17</f>
        <v>0</v>
      </c>
      <c r="I20" s="71">
        <f>'ЖН-ОН-2'!AH17+'ЖН-ОН-2'!AI17</f>
        <v>0</v>
      </c>
      <c r="J20" s="71">
        <f>'ЖН-ОН-2'!AF16+'ЖН-ОН-2'!AG16+'ЖН-ОН-2'!AH16+'ЖН-ОН-2'!AI16</f>
        <v>0</v>
      </c>
      <c r="K20" s="71">
        <f t="shared" si="1"/>
        <v>30</v>
      </c>
      <c r="L20" s="72" t="str">
        <f t="shared" si="0"/>
        <v>-</v>
      </c>
      <c r="M20" s="72">
        <f t="shared" si="2"/>
        <v>30</v>
      </c>
      <c r="N20" s="72" t="str">
        <f t="shared" si="3"/>
        <v>-</v>
      </c>
      <c r="O20" s="72"/>
    </row>
    <row r="21" spans="1:15" s="2" customFormat="1" ht="27.75" customHeight="1" hidden="1" thickBot="1">
      <c r="A21" s="68">
        <v>9</v>
      </c>
      <c r="B21" s="201" t="str">
        <f>'ЖН-ОН-1'!B17</f>
        <v>Султанова Хусния Абдужамолиддин қизи</v>
      </c>
      <c r="C21" s="201"/>
      <c r="D21" s="69" t="str">
        <f>'ЖН-ОН-1'!C17</f>
        <v>K-16-048</v>
      </c>
      <c r="E21" s="71">
        <f>'ЖН-ОН-1'!AB17+'ЖН-ОН-1'!AC17</f>
        <v>11</v>
      </c>
      <c r="F21" s="71">
        <f>'ЖН-ОН-1'!AD17+'ЖН-ОН-1'!AE17</f>
        <v>10</v>
      </c>
      <c r="G21" s="71">
        <f>'ЖН-ОН-1'!AB17+'ЖН-ОН-1'!AC17+'ЖН-ОН-1'!AD17+'ЖН-ОН-1'!AE17</f>
        <v>21</v>
      </c>
      <c r="H21" s="71">
        <f>'ЖН-ОН-2'!AF18+'ЖН-ОН-2'!AG18</f>
        <v>0</v>
      </c>
      <c r="I21" s="71">
        <f>'ЖН-ОН-2'!AH18+'ЖН-ОН-2'!AI18</f>
        <v>0</v>
      </c>
      <c r="J21" s="71">
        <f>'ЖН-ОН-2'!AF17+'ЖН-ОН-2'!AG17+'ЖН-ОН-2'!AH17+'ЖН-ОН-2'!AI17</f>
        <v>0</v>
      </c>
      <c r="K21" s="71">
        <f t="shared" si="1"/>
        <v>21</v>
      </c>
      <c r="L21" s="72" t="str">
        <f t="shared" si="0"/>
        <v>-</v>
      </c>
      <c r="M21" s="72">
        <f t="shared" si="2"/>
        <v>21</v>
      </c>
      <c r="N21" s="72" t="str">
        <f t="shared" si="3"/>
        <v>-</v>
      </c>
      <c r="O21" s="72"/>
    </row>
    <row r="22" spans="1:15" s="2" customFormat="1" ht="27.75" customHeight="1" hidden="1" thickBot="1">
      <c r="A22" s="68">
        <v>10</v>
      </c>
      <c r="B22" s="201" t="str">
        <f>'ЖН-ОН-1'!B18</f>
        <v>Турсунхўжаева Дилафруз Дилшод қизи </v>
      </c>
      <c r="C22" s="201"/>
      <c r="D22" s="69" t="str">
        <f>'ЖН-ОН-1'!C18</f>
        <v>К-16-075</v>
      </c>
      <c r="E22" s="71">
        <f>'ЖН-ОН-1'!AB18+'ЖН-ОН-1'!AC18</f>
        <v>16</v>
      </c>
      <c r="F22" s="71">
        <f>'ЖН-ОН-1'!AD18+'ЖН-ОН-1'!AE18</f>
        <v>15</v>
      </c>
      <c r="G22" s="71">
        <f>'ЖН-ОН-1'!AB18+'ЖН-ОН-1'!AC18+'ЖН-ОН-1'!AD18+'ЖН-ОН-1'!AE18</f>
        <v>31</v>
      </c>
      <c r="H22" s="71">
        <f>'ЖН-ОН-2'!AF19+'ЖН-ОН-2'!AG19</f>
        <v>0</v>
      </c>
      <c r="I22" s="71">
        <f>'ЖН-ОН-2'!AH19+'ЖН-ОН-2'!AI19</f>
        <v>0</v>
      </c>
      <c r="J22" s="71">
        <f>'ЖН-ОН-2'!AF18+'ЖН-ОН-2'!AG18+'ЖН-ОН-2'!AH18+'ЖН-ОН-2'!AI18</f>
        <v>0</v>
      </c>
      <c r="K22" s="71">
        <f t="shared" si="1"/>
        <v>31</v>
      </c>
      <c r="L22" s="72" t="str">
        <f t="shared" si="0"/>
        <v>-</v>
      </c>
      <c r="M22" s="72">
        <f t="shared" si="2"/>
        <v>31</v>
      </c>
      <c r="N22" s="72" t="str">
        <f t="shared" si="3"/>
        <v>-</v>
      </c>
      <c r="O22" s="72"/>
    </row>
    <row r="23" spans="1:15" s="2" customFormat="1" ht="27.75" customHeight="1" hidden="1" thickBot="1">
      <c r="A23" s="68">
        <v>11</v>
      </c>
      <c r="B23" s="201" t="str">
        <f>'ЖН-ОН-1'!B19</f>
        <v>Файзуллаева Рушана Баҳодировна</v>
      </c>
      <c r="C23" s="201"/>
      <c r="D23" s="69" t="str">
        <f>'ЖН-ОН-1'!C19</f>
        <v>D-16-013</v>
      </c>
      <c r="E23" s="71">
        <f>'ЖН-ОН-1'!AB19+'ЖН-ОН-1'!AC19</f>
        <v>16</v>
      </c>
      <c r="F23" s="71">
        <f>'ЖН-ОН-1'!AD19+'ЖН-ОН-1'!AE19</f>
        <v>15</v>
      </c>
      <c r="G23" s="71">
        <f>'ЖН-ОН-1'!AB19+'ЖН-ОН-1'!AC19+'ЖН-ОН-1'!AD19+'ЖН-ОН-1'!AE19</f>
        <v>31</v>
      </c>
      <c r="H23" s="71">
        <f>'ЖН-ОН-2'!AF20+'ЖН-ОН-2'!AG20</f>
        <v>0</v>
      </c>
      <c r="I23" s="71">
        <f>'ЖН-ОН-2'!AH20+'ЖН-ОН-2'!AI20</f>
        <v>0</v>
      </c>
      <c r="J23" s="71">
        <f>'ЖН-ОН-2'!AF19+'ЖН-ОН-2'!AG19+'ЖН-ОН-2'!AH19+'ЖН-ОН-2'!AI19</f>
        <v>0</v>
      </c>
      <c r="K23" s="71">
        <f t="shared" si="1"/>
        <v>31</v>
      </c>
      <c r="L23" s="72" t="str">
        <f t="shared" si="0"/>
        <v>-</v>
      </c>
      <c r="M23" s="72">
        <f t="shared" si="2"/>
        <v>31</v>
      </c>
      <c r="N23" s="72" t="str">
        <f t="shared" si="3"/>
        <v>-</v>
      </c>
      <c r="O23" s="72"/>
    </row>
    <row r="24" spans="1:15" s="2" customFormat="1" ht="27.75" customHeight="1" hidden="1" thickBot="1">
      <c r="A24" s="68">
        <v>12</v>
      </c>
      <c r="B24" s="201" t="str">
        <f>'ЖН-ОН-1'!B20</f>
        <v>Эшонқулова Шохиста Бахтиер қизи</v>
      </c>
      <c r="C24" s="201"/>
      <c r="D24" s="69" t="str">
        <f>'ЖН-ОН-1'!C20</f>
        <v>D-16-007</v>
      </c>
      <c r="E24" s="71">
        <f>'ЖН-ОН-1'!AB20+'ЖН-ОН-1'!AC20</f>
        <v>14</v>
      </c>
      <c r="F24" s="71">
        <f>'ЖН-ОН-1'!AD20+'ЖН-ОН-1'!AE20</f>
        <v>14</v>
      </c>
      <c r="G24" s="71">
        <f>'ЖН-ОН-1'!AB20+'ЖН-ОН-1'!AC20+'ЖН-ОН-1'!AD20+'ЖН-ОН-1'!AE20</f>
        <v>28</v>
      </c>
      <c r="H24" s="71">
        <f>'ЖН-ОН-2'!AF21+'ЖН-ОН-2'!AG21</f>
        <v>0</v>
      </c>
      <c r="I24" s="71">
        <f>'ЖН-ОН-2'!AH21+'ЖН-ОН-2'!AI21</f>
        <v>0</v>
      </c>
      <c r="J24" s="71">
        <f>'ЖН-ОН-2'!AF20+'ЖН-ОН-2'!AG20+'ЖН-ОН-2'!AH20+'ЖН-ОН-2'!AI20</f>
        <v>0</v>
      </c>
      <c r="K24" s="71">
        <f t="shared" si="1"/>
        <v>28</v>
      </c>
      <c r="L24" s="72" t="str">
        <f t="shared" si="0"/>
        <v>-</v>
      </c>
      <c r="M24" s="72">
        <f t="shared" si="2"/>
        <v>28</v>
      </c>
      <c r="N24" s="72" t="str">
        <f t="shared" si="3"/>
        <v>-</v>
      </c>
      <c r="O24" s="72"/>
    </row>
    <row r="25" spans="1:15" s="2" customFormat="1" ht="27.75" customHeight="1" hidden="1" thickBot="1">
      <c r="A25" s="68">
        <v>13</v>
      </c>
      <c r="B25" s="201" t="str">
        <f>'ЖН-ОН-1'!B21</f>
        <v>Мирзакаримов Жасурбек Қучқорбой ўғли</v>
      </c>
      <c r="C25" s="201"/>
      <c r="D25" s="69">
        <f>'ЖН-ОН-1'!C21</f>
        <v>0</v>
      </c>
      <c r="E25" s="71">
        <f>'ЖН-ОН-1'!AB21+'ЖН-ОН-1'!AC21</f>
        <v>15</v>
      </c>
      <c r="F25" s="71">
        <f>'ЖН-ОН-1'!AD21+'ЖН-ОН-1'!AE21</f>
        <v>15</v>
      </c>
      <c r="G25" s="71">
        <f>'ЖН-ОН-1'!AB21+'ЖН-ОН-1'!AC21+'ЖН-ОН-1'!AD21+'ЖН-ОН-1'!AE21</f>
        <v>30</v>
      </c>
      <c r="H25" s="71">
        <f>'ЖН-ОН-2'!AF22+'ЖН-ОН-2'!AG22</f>
        <v>0</v>
      </c>
      <c r="I25" s="71">
        <f>'ЖН-ОН-2'!AH22+'ЖН-ОН-2'!AI22</f>
        <v>0</v>
      </c>
      <c r="J25" s="71">
        <f>'ЖН-ОН-2'!AF21+'ЖН-ОН-2'!AG21+'ЖН-ОН-2'!AH21+'ЖН-ОН-2'!AI21</f>
        <v>0</v>
      </c>
      <c r="K25" s="71">
        <f t="shared" si="1"/>
        <v>30</v>
      </c>
      <c r="L25" s="72" t="str">
        <f t="shared" si="0"/>
        <v>-</v>
      </c>
      <c r="M25" s="72">
        <f t="shared" si="2"/>
        <v>30</v>
      </c>
      <c r="N25" s="72" t="str">
        <f t="shared" si="3"/>
        <v>-</v>
      </c>
      <c r="O25" s="72"/>
    </row>
    <row r="26" spans="1:15" s="2" customFormat="1" ht="27.75" customHeight="1" hidden="1" thickBot="1">
      <c r="A26" s="68">
        <v>14</v>
      </c>
      <c r="B26" s="201" t="str">
        <f>'ЖН-ОН-1'!B22</f>
        <v>Шаропов Обид Миролимович</v>
      </c>
      <c r="C26" s="201"/>
      <c r="D26" s="69" t="str">
        <f>'ЖН-ОН-1'!C22</f>
        <v>K-16-062</v>
      </c>
      <c r="E26" s="71">
        <f>'ЖН-ОН-1'!AB22+'ЖН-ОН-1'!AC22</f>
        <v>13</v>
      </c>
      <c r="F26" s="71">
        <f>'ЖН-ОН-1'!AD22+'ЖН-ОН-1'!AE22</f>
        <v>13</v>
      </c>
      <c r="G26" s="71">
        <f>'ЖН-ОН-1'!AB22+'ЖН-ОН-1'!AC22+'ЖН-ОН-1'!AD22+'ЖН-ОН-1'!AE22</f>
        <v>26</v>
      </c>
      <c r="H26" s="71" t="e">
        <f>'ЖН-ОН-2'!#REF!+'ЖН-ОН-2'!#REF!</f>
        <v>#REF!</v>
      </c>
      <c r="I26" s="71" t="e">
        <f>'ЖН-ОН-2'!#REF!+'ЖН-ОН-2'!#REF!</f>
        <v>#REF!</v>
      </c>
      <c r="J26" s="71">
        <f>'ЖН-ОН-2'!AF22+'ЖН-ОН-2'!AG22+'ЖН-ОН-2'!AH22+'ЖН-ОН-2'!AI22</f>
        <v>0</v>
      </c>
      <c r="K26" s="71">
        <f t="shared" si="1"/>
        <v>26</v>
      </c>
      <c r="L26" s="72" t="str">
        <f t="shared" si="0"/>
        <v>-</v>
      </c>
      <c r="M26" s="72">
        <f t="shared" si="2"/>
        <v>26</v>
      </c>
      <c r="N26" s="72" t="str">
        <f t="shared" si="3"/>
        <v>-</v>
      </c>
      <c r="O26" s="72"/>
    </row>
    <row r="27" spans="1:15" s="2" customFormat="1" ht="33" customHeight="1" hidden="1" thickBot="1">
      <c r="A27" s="68">
        <v>15</v>
      </c>
      <c r="B27" s="201">
        <f>'ЖН-ОН-1'!B23</f>
        <v>0</v>
      </c>
      <c r="C27" s="201"/>
      <c r="D27" s="69">
        <f>'ЖН-ОН-1'!C23</f>
        <v>0</v>
      </c>
      <c r="E27" s="71">
        <f>'ЖН-ОН-1'!AB23+'ЖН-ОН-1'!AC23</f>
        <v>0</v>
      </c>
      <c r="F27" s="71">
        <f>'ЖН-ОН-1'!AD23+'ЖН-ОН-1'!AE23</f>
        <v>0</v>
      </c>
      <c r="G27" s="71">
        <f>'ЖН-ОН-1'!AB23+'ЖН-ОН-1'!AC23+'ЖН-ОН-1'!AD23+'ЖН-ОН-1'!AE23</f>
        <v>0</v>
      </c>
      <c r="H27" s="71" t="e">
        <f>'ЖН-ОН-2'!#REF!+'ЖН-ОН-2'!#REF!</f>
        <v>#REF!</v>
      </c>
      <c r="I27" s="71" t="e">
        <f>'ЖН-ОН-2'!#REF!+'ЖН-ОН-2'!#REF!</f>
        <v>#REF!</v>
      </c>
      <c r="J27" s="71" t="e">
        <f>'ЖН-ОН-2'!#REF!+'ЖН-ОН-2'!#REF!+'ЖН-ОН-2'!#REF!+'ЖН-ОН-2'!#REF!</f>
        <v>#REF!</v>
      </c>
      <c r="K27" s="71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72"/>
    </row>
    <row r="28" spans="1:15" ht="49.5" customHeight="1" thickBot="1">
      <c r="A28" s="204" t="s">
        <v>14</v>
      </c>
      <c r="B28" s="204"/>
      <c r="C28" s="204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92"/>
    </row>
    <row r="29" spans="1:3" ht="39.75" customHeight="1">
      <c r="A29" s="179"/>
      <c r="B29" s="179"/>
      <c r="C29" s="179"/>
    </row>
    <row r="30" spans="1:15" ht="18.75">
      <c r="A30" s="15"/>
      <c r="B30" s="15"/>
      <c r="C30" s="16" t="s">
        <v>15</v>
      </c>
      <c r="D30" s="36">
        <v>1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</row>
    <row r="31" spans="1:15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</row>
    <row r="32" spans="1:15" ht="53.2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</row>
    <row r="33" spans="1:15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M!G15</f>
        <v>А.Тўлабоев</v>
      </c>
    </row>
    <row r="35" spans="1:15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1" t="s">
        <v>20</v>
      </c>
    </row>
  </sheetData>
  <sheetProtection/>
  <mergeCells count="45">
    <mergeCell ref="A35:B35"/>
    <mergeCell ref="D35:G35"/>
    <mergeCell ref="M35:N35"/>
    <mergeCell ref="A29:C29"/>
    <mergeCell ref="D32:G32"/>
    <mergeCell ref="K32:L32"/>
    <mergeCell ref="A33:C33"/>
    <mergeCell ref="D34:G34"/>
    <mergeCell ref="M34:N34"/>
    <mergeCell ref="B27:C27"/>
    <mergeCell ref="A28:C28"/>
    <mergeCell ref="A2:Q2"/>
    <mergeCell ref="A3:Q3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N11:N12"/>
    <mergeCell ref="B13:C13"/>
    <mergeCell ref="B14:C14"/>
    <mergeCell ref="O11:O12"/>
    <mergeCell ref="C9:F9"/>
    <mergeCell ref="H9:K9"/>
    <mergeCell ref="M9:O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G8:K8"/>
    <mergeCell ref="A4:I4"/>
    <mergeCell ref="A5:H5"/>
    <mergeCell ref="A6:O6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view="pageLayout" workbookViewId="0" topLeftCell="A1">
      <selection activeCell="G46" sqref="G46"/>
    </sheetView>
  </sheetViews>
  <sheetFormatPr defaultColWidth="9.140625" defaultRowHeight="12.75"/>
  <cols>
    <col min="1" max="2" width="4.57421875" style="1" customWidth="1"/>
    <col min="3" max="3" width="41.00390625" style="1" customWidth="1"/>
    <col min="4" max="4" width="13.7109375" style="1" customWidth="1"/>
    <col min="5" max="6" width="4.7109375" style="1" hidden="1" customWidth="1"/>
    <col min="7" max="7" width="11.2812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9.28125" style="1" customWidth="1"/>
    <col min="12" max="12" width="10.00390625" style="1" customWidth="1"/>
    <col min="13" max="13" width="10.28125" style="1" customWidth="1"/>
    <col min="14" max="14" width="9.8515625" style="1" customWidth="1"/>
    <col min="15" max="15" width="6.57421875" style="1" customWidth="1"/>
    <col min="16" max="16" width="9.140625" style="1" customWidth="1"/>
    <col min="17" max="17" width="0.8554687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22</v>
      </c>
      <c r="K4" s="24">
        <f>M!C1</f>
        <v>0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62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5.75" customHeight="1">
      <c r="A8" s="191" t="s">
        <v>39</v>
      </c>
      <c r="B8" s="191"/>
      <c r="C8" s="239" t="s">
        <v>83</v>
      </c>
      <c r="D8" s="239"/>
      <c r="E8" s="239"/>
      <c r="F8" s="216" t="s">
        <v>50</v>
      </c>
      <c r="G8" s="216"/>
      <c r="H8" s="216"/>
      <c r="I8" s="240"/>
      <c r="J8" s="240"/>
      <c r="K8" s="240"/>
      <c r="L8" s="216" t="s">
        <v>49</v>
      </c>
      <c r="M8" s="216"/>
      <c r="N8" s="216"/>
      <c r="O8" s="221"/>
      <c r="P8" s="221"/>
      <c r="Q8" s="221"/>
    </row>
    <row r="9" spans="1:17" ht="18.75" customHeight="1">
      <c r="A9" s="14" t="s">
        <v>25</v>
      </c>
      <c r="B9" s="14"/>
      <c r="C9" s="214" t="s">
        <v>26</v>
      </c>
      <c r="D9" s="214"/>
      <c r="E9" s="214"/>
      <c r="F9" s="214"/>
      <c r="G9" s="25"/>
      <c r="H9" s="214" t="s">
        <v>45</v>
      </c>
      <c r="I9" s="214"/>
      <c r="J9" s="214"/>
      <c r="K9" s="214"/>
      <c r="L9" s="33"/>
      <c r="M9" s="238"/>
      <c r="N9" s="238"/>
      <c r="O9" s="38"/>
      <c r="P9" s="209"/>
      <c r="Q9" s="209"/>
    </row>
    <row r="10" spans="1:17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.75" customHeight="1">
      <c r="A11" s="231" t="s">
        <v>0</v>
      </c>
      <c r="B11" s="232" t="s">
        <v>40</v>
      </c>
      <c r="C11" s="233"/>
      <c r="D11" s="236" t="s">
        <v>8</v>
      </c>
      <c r="E11" s="230" t="s">
        <v>9</v>
      </c>
      <c r="F11" s="230"/>
      <c r="G11" s="230"/>
      <c r="H11" s="230"/>
      <c r="I11" s="230"/>
      <c r="J11" s="230"/>
      <c r="K11" s="230"/>
      <c r="L11" s="229" t="s">
        <v>10</v>
      </c>
      <c r="M11" s="229" t="s">
        <v>11</v>
      </c>
      <c r="N11" s="229" t="s">
        <v>12</v>
      </c>
      <c r="O11" s="230" t="s">
        <v>81</v>
      </c>
      <c r="P11" s="230"/>
      <c r="Q11" s="230"/>
    </row>
    <row r="12" spans="1:17" ht="80.25" customHeight="1">
      <c r="A12" s="231"/>
      <c r="B12" s="234"/>
      <c r="C12" s="235"/>
      <c r="D12" s="237"/>
      <c r="E12" s="9" t="s">
        <v>2</v>
      </c>
      <c r="F12" s="9" t="s">
        <v>3</v>
      </c>
      <c r="G12" s="9" t="s">
        <v>72</v>
      </c>
      <c r="H12" s="9" t="s">
        <v>34</v>
      </c>
      <c r="I12" s="9" t="s">
        <v>35</v>
      </c>
      <c r="J12" s="9" t="s">
        <v>76</v>
      </c>
      <c r="K12" s="9" t="s">
        <v>60</v>
      </c>
      <c r="L12" s="229"/>
      <c r="M12" s="229"/>
      <c r="N12" s="229"/>
      <c r="O12" s="230"/>
      <c r="P12" s="230"/>
      <c r="Q12" s="230"/>
    </row>
    <row r="13" spans="1:17" s="2" customFormat="1" ht="27.75" customHeight="1">
      <c r="A13" s="11">
        <v>1</v>
      </c>
      <c r="B13" s="222" t="str">
        <f>'ЖН-ОН-1'!B9</f>
        <v>Жуманиязов Сухроб Қудрат ўғли</v>
      </c>
      <c r="C13" s="223"/>
      <c r="D13" s="28" t="str">
        <f>'ЖН-ОН-1'!C9</f>
        <v>D-16-011</v>
      </c>
      <c r="E13" s="11">
        <f>'ЖН-ОН-1'!T9+'ЖН-ОН-1'!U9</f>
        <v>11</v>
      </c>
      <c r="F13" s="11">
        <f>'ЖН-ОН-1'!V9+'ЖН-ОН-1'!W9</f>
        <v>10</v>
      </c>
      <c r="G13" s="11"/>
      <c r="H13" s="11"/>
      <c r="I13" s="11"/>
      <c r="J13" s="11"/>
      <c r="K13" s="11"/>
      <c r="L13" s="29"/>
      <c r="M13" s="22"/>
      <c r="N13" s="22"/>
      <c r="O13" s="224"/>
      <c r="P13" s="225"/>
      <c r="Q13" s="226"/>
    </row>
    <row r="14" spans="1:17" s="2" customFormat="1" ht="27.75" customHeight="1">
      <c r="A14" s="11">
        <v>2</v>
      </c>
      <c r="B14" s="222" t="str">
        <f>'ЖН-ОН-1'!B10</f>
        <v>Ибрагимов Шербек Эшмирза ўғли</v>
      </c>
      <c r="C14" s="223"/>
      <c r="D14" s="28" t="str">
        <f>'ЖН-ОН-1'!C10</f>
        <v>K-16-053</v>
      </c>
      <c r="E14" s="11">
        <f>'ЖН-ОН-1'!T10+'ЖН-ОН-1'!U10</f>
        <v>18</v>
      </c>
      <c r="F14" s="11">
        <f>'ЖН-ОН-1'!V10+'ЖН-ОН-1'!W10</f>
        <v>15</v>
      </c>
      <c r="G14" s="11"/>
      <c r="H14" s="11"/>
      <c r="I14" s="11"/>
      <c r="J14" s="11"/>
      <c r="K14" s="11"/>
      <c r="L14" s="29"/>
      <c r="M14" s="22"/>
      <c r="N14" s="22"/>
      <c r="O14" s="224"/>
      <c r="P14" s="225"/>
      <c r="Q14" s="226"/>
    </row>
    <row r="15" spans="1:17" s="2" customFormat="1" ht="27.75" customHeight="1">
      <c r="A15" s="11">
        <v>3</v>
      </c>
      <c r="B15" s="222" t="str">
        <f>'ЖН-ОН-1'!B11</f>
        <v>Исроилов Олимжон Комилжон ўғли</v>
      </c>
      <c r="C15" s="223"/>
      <c r="D15" s="28" t="str">
        <f>'ЖН-ОН-1'!C11</f>
        <v>K-16-041</v>
      </c>
      <c r="E15" s="11">
        <f>'ЖН-ОН-1'!T11+'ЖН-ОН-1'!U11</f>
        <v>16</v>
      </c>
      <c r="F15" s="11">
        <f>'ЖН-ОН-1'!V11+'ЖН-ОН-1'!W11</f>
        <v>14</v>
      </c>
      <c r="G15" s="11"/>
      <c r="H15" s="11"/>
      <c r="I15" s="11"/>
      <c r="J15" s="11"/>
      <c r="K15" s="11"/>
      <c r="L15" s="29"/>
      <c r="M15" s="22"/>
      <c r="N15" s="22"/>
      <c r="O15" s="224"/>
      <c r="P15" s="225"/>
      <c r="Q15" s="226"/>
    </row>
    <row r="16" spans="1:17" s="2" customFormat="1" ht="27.75" customHeight="1">
      <c r="A16" s="11">
        <v>4</v>
      </c>
      <c r="B16" s="222" t="str">
        <f>'ЖН-ОН-1'!B12</f>
        <v>Қудратов Нуриддин Ҳамза ўғли</v>
      </c>
      <c r="C16" s="223"/>
      <c r="D16" s="28" t="str">
        <f>'ЖН-ОН-1'!C12</f>
        <v>D-16-005</v>
      </c>
      <c r="E16" s="11">
        <f>'ЖН-ОН-1'!T12+'ЖН-ОН-1'!U12</f>
        <v>18</v>
      </c>
      <c r="F16" s="11">
        <f>'ЖН-ОН-1'!V12+'ЖН-ОН-1'!W12</f>
        <v>14</v>
      </c>
      <c r="G16" s="11"/>
      <c r="H16" s="11"/>
      <c r="I16" s="11"/>
      <c r="J16" s="11"/>
      <c r="K16" s="11"/>
      <c r="L16" s="29"/>
      <c r="M16" s="22"/>
      <c r="N16" s="22"/>
      <c r="O16" s="224"/>
      <c r="P16" s="225"/>
      <c r="Q16" s="226"/>
    </row>
    <row r="17" spans="1:17" s="2" customFormat="1" ht="27.75" customHeight="1">
      <c r="A17" s="11">
        <v>5</v>
      </c>
      <c r="B17" s="222" t="str">
        <f>'ЖН-ОН-1'!B13</f>
        <v>Мамарасулов Файзулло Рустам ўғли</v>
      </c>
      <c r="C17" s="223"/>
      <c r="D17" s="30" t="str">
        <f>'ЖН-ОН-1'!C13</f>
        <v>K-16-044</v>
      </c>
      <c r="E17" s="11">
        <f>'ЖН-ОН-1'!T13+'ЖН-ОН-1'!U13</f>
        <v>15</v>
      </c>
      <c r="F17" s="11">
        <f>'ЖН-ОН-1'!V13+'ЖН-ОН-1'!W13</f>
        <v>13</v>
      </c>
      <c r="G17" s="11"/>
      <c r="H17" s="11"/>
      <c r="I17" s="11"/>
      <c r="J17" s="11"/>
      <c r="K17" s="11"/>
      <c r="L17" s="29"/>
      <c r="M17" s="22"/>
      <c r="N17" s="22"/>
      <c r="O17" s="224"/>
      <c r="P17" s="225"/>
      <c r="Q17" s="226"/>
    </row>
    <row r="18" spans="1:17" s="2" customFormat="1" ht="27.75" customHeight="1">
      <c r="A18" s="11">
        <v>6</v>
      </c>
      <c r="B18" s="222" t="str">
        <f>'ЖН-ОН-1'!B14</f>
        <v>Мусаева Мадина Салим қизи </v>
      </c>
      <c r="C18" s="223"/>
      <c r="D18" s="30" t="str">
        <f>'ЖН-ОН-1'!C14</f>
        <v>K-16-060</v>
      </c>
      <c r="E18" s="11">
        <f>'ЖН-ОН-1'!T14+'ЖН-ОН-1'!U14</f>
        <v>16</v>
      </c>
      <c r="F18" s="11">
        <f>'ЖН-ОН-1'!V14+'ЖН-ОН-1'!W14</f>
        <v>15</v>
      </c>
      <c r="G18" s="11"/>
      <c r="H18" s="11"/>
      <c r="I18" s="11"/>
      <c r="J18" s="11"/>
      <c r="K18" s="11"/>
      <c r="L18" s="29"/>
      <c r="M18" s="22"/>
      <c r="N18" s="22"/>
      <c r="O18" s="224"/>
      <c r="P18" s="225"/>
      <c r="Q18" s="226"/>
    </row>
    <row r="19" spans="1:17" s="2" customFormat="1" ht="27.75" customHeight="1">
      <c r="A19" s="11">
        <v>7</v>
      </c>
      <c r="B19" s="222" t="str">
        <f>'ЖН-ОН-1'!B15</f>
        <v>Рўзиев Эрали Яраш ўғли</v>
      </c>
      <c r="C19" s="223"/>
      <c r="D19" s="30" t="str">
        <f>'ЖН-ОН-1'!C15</f>
        <v>K-16-033</v>
      </c>
      <c r="E19" s="11">
        <f>'ЖН-ОН-1'!T15+'ЖН-ОН-1'!U15</f>
        <v>17</v>
      </c>
      <c r="F19" s="11">
        <f>'ЖН-ОН-1'!V15+'ЖН-ОН-1'!W15</f>
        <v>14</v>
      </c>
      <c r="G19" s="11"/>
      <c r="H19" s="11"/>
      <c r="I19" s="11"/>
      <c r="J19" s="11"/>
      <c r="K19" s="11"/>
      <c r="L19" s="29"/>
      <c r="M19" s="22"/>
      <c r="N19" s="22"/>
      <c r="O19" s="224"/>
      <c r="P19" s="225"/>
      <c r="Q19" s="226"/>
    </row>
    <row r="20" spans="1:17" s="2" customFormat="1" ht="27.75" customHeight="1">
      <c r="A20" s="11">
        <v>8</v>
      </c>
      <c r="B20" s="222" t="str">
        <f>'ЖН-ОН-1'!B16</f>
        <v>Рустамова Мафтуна Рустам қизи</v>
      </c>
      <c r="C20" s="223"/>
      <c r="D20" s="30" t="str">
        <f>'ЖН-ОН-1'!C16</f>
        <v>K-16-030</v>
      </c>
      <c r="E20" s="11">
        <f>'ЖН-ОН-1'!T16+'ЖН-ОН-1'!U16</f>
        <v>18</v>
      </c>
      <c r="F20" s="11">
        <f>'ЖН-ОН-1'!V16+'ЖН-ОН-1'!W16</f>
        <v>15</v>
      </c>
      <c r="G20" s="11"/>
      <c r="H20" s="11"/>
      <c r="I20" s="11"/>
      <c r="J20" s="11"/>
      <c r="K20" s="11"/>
      <c r="L20" s="29"/>
      <c r="M20" s="22"/>
      <c r="N20" s="22"/>
      <c r="O20" s="224"/>
      <c r="P20" s="225"/>
      <c r="Q20" s="226"/>
    </row>
    <row r="21" spans="1:17" s="2" customFormat="1" ht="27.75" customHeight="1">
      <c r="A21" s="11">
        <v>9</v>
      </c>
      <c r="B21" s="222" t="str">
        <f>'ЖН-ОН-1'!B17</f>
        <v>Султанова Хусния Абдужамолиддин қизи</v>
      </c>
      <c r="C21" s="223"/>
      <c r="D21" s="30" t="str">
        <f>'ЖН-ОН-1'!C17</f>
        <v>K-16-048</v>
      </c>
      <c r="E21" s="11">
        <f>'ЖН-ОН-1'!T17+'ЖН-ОН-1'!U17</f>
        <v>14</v>
      </c>
      <c r="F21" s="11">
        <f>'ЖН-ОН-1'!V17+'ЖН-ОН-1'!W17</f>
        <v>11</v>
      </c>
      <c r="G21" s="11"/>
      <c r="H21" s="11"/>
      <c r="I21" s="11"/>
      <c r="J21" s="11"/>
      <c r="K21" s="11"/>
      <c r="L21" s="29"/>
      <c r="M21" s="22"/>
      <c r="N21" s="22"/>
      <c r="O21" s="224"/>
      <c r="P21" s="225"/>
      <c r="Q21" s="226"/>
    </row>
    <row r="22" spans="1:17" s="2" customFormat="1" ht="27.75" customHeight="1">
      <c r="A22" s="11">
        <v>10</v>
      </c>
      <c r="B22" s="222" t="str">
        <f>'ЖН-ОН-1'!B18</f>
        <v>Турсунхўжаева Дилафруз Дилшод қизи </v>
      </c>
      <c r="C22" s="223"/>
      <c r="D22" s="30" t="str">
        <f>'ЖН-ОН-1'!C18</f>
        <v>К-16-075</v>
      </c>
      <c r="E22" s="11">
        <f>'ЖН-ОН-1'!T18+'ЖН-ОН-1'!U18</f>
        <v>17</v>
      </c>
      <c r="F22" s="11">
        <f>'ЖН-ОН-1'!V18+'ЖН-ОН-1'!W18</f>
        <v>15</v>
      </c>
      <c r="G22" s="11"/>
      <c r="H22" s="11"/>
      <c r="I22" s="11"/>
      <c r="J22" s="11"/>
      <c r="K22" s="11"/>
      <c r="L22" s="29"/>
      <c r="M22" s="22"/>
      <c r="N22" s="22"/>
      <c r="O22" s="224"/>
      <c r="P22" s="225"/>
      <c r="Q22" s="226"/>
    </row>
    <row r="23" spans="1:17" s="2" customFormat="1" ht="27.75" customHeight="1">
      <c r="A23" s="11">
        <v>11</v>
      </c>
      <c r="B23" s="222" t="str">
        <f>'ЖН-ОН-1'!B19</f>
        <v>Файзуллаева Рушана Баҳодировна</v>
      </c>
      <c r="C23" s="223"/>
      <c r="D23" s="30" t="str">
        <f>'ЖН-ОН-1'!C19</f>
        <v>D-16-013</v>
      </c>
      <c r="E23" s="11">
        <f>'ЖН-ОН-1'!T19+'ЖН-ОН-1'!U19</f>
        <v>18</v>
      </c>
      <c r="F23" s="11">
        <f>'ЖН-ОН-1'!V19+'ЖН-ОН-1'!W19</f>
        <v>15</v>
      </c>
      <c r="G23" s="11"/>
      <c r="H23" s="11"/>
      <c r="I23" s="11"/>
      <c r="J23" s="11"/>
      <c r="K23" s="11"/>
      <c r="L23" s="29"/>
      <c r="M23" s="22"/>
      <c r="N23" s="22"/>
      <c r="O23" s="224"/>
      <c r="P23" s="225"/>
      <c r="Q23" s="226"/>
    </row>
    <row r="24" spans="1:17" s="2" customFormat="1" ht="27.75" customHeight="1">
      <c r="A24" s="11">
        <v>12</v>
      </c>
      <c r="B24" s="222" t="str">
        <f>'ЖН-ОН-1'!B20</f>
        <v>Эшонқулова Шохиста Бахтиер қизи</v>
      </c>
      <c r="C24" s="223"/>
      <c r="D24" s="30" t="str">
        <f>'ЖН-ОН-1'!C20</f>
        <v>D-16-007</v>
      </c>
      <c r="E24" s="11">
        <f>'ЖН-ОН-1'!T20+'ЖН-ОН-1'!U20</f>
        <v>17</v>
      </c>
      <c r="F24" s="11">
        <f>'ЖН-ОН-1'!V20+'ЖН-ОН-1'!W20</f>
        <v>14</v>
      </c>
      <c r="G24" s="11"/>
      <c r="H24" s="11"/>
      <c r="I24" s="11"/>
      <c r="J24" s="11"/>
      <c r="K24" s="11"/>
      <c r="L24" s="29"/>
      <c r="M24" s="22"/>
      <c r="N24" s="22"/>
      <c r="O24" s="224"/>
      <c r="P24" s="225"/>
      <c r="Q24" s="226"/>
    </row>
    <row r="25" spans="1:17" s="2" customFormat="1" ht="27.75" customHeight="1">
      <c r="A25" s="11">
        <v>13</v>
      </c>
      <c r="B25" s="222" t="str">
        <f>'ЖН-ОН-1'!B21</f>
        <v>Мирзакаримов Жасурбек Қучқорбой ўғли</v>
      </c>
      <c r="C25" s="223"/>
      <c r="D25" s="30">
        <f>'ЖН-ОН-1'!C21</f>
        <v>0</v>
      </c>
      <c r="E25" s="11">
        <f>'ЖН-ОН-1'!T21+'ЖН-ОН-1'!U21</f>
        <v>17</v>
      </c>
      <c r="F25" s="11">
        <f>'ЖН-ОН-1'!V21+'ЖН-ОН-1'!W21</f>
        <v>15</v>
      </c>
      <c r="G25" s="11"/>
      <c r="H25" s="11"/>
      <c r="I25" s="11"/>
      <c r="J25" s="11"/>
      <c r="K25" s="11"/>
      <c r="L25" s="29"/>
      <c r="M25" s="22"/>
      <c r="N25" s="22"/>
      <c r="O25" s="224"/>
      <c r="P25" s="225"/>
      <c r="Q25" s="226"/>
    </row>
    <row r="26" spans="1:17" s="2" customFormat="1" ht="27.75" customHeight="1">
      <c r="A26" s="11">
        <v>14</v>
      </c>
      <c r="B26" s="222" t="str">
        <f>'ЖН-ОН-1'!B22</f>
        <v>Шаропов Обид Миролимович</v>
      </c>
      <c r="C26" s="223"/>
      <c r="D26" s="30" t="str">
        <f>'ЖН-ОН-1'!C22</f>
        <v>K-16-062</v>
      </c>
      <c r="E26" s="11">
        <f>'ЖН-ОН-1'!T22+'ЖН-ОН-1'!U22</f>
        <v>15</v>
      </c>
      <c r="F26" s="11">
        <f>'ЖН-ОН-1'!V22+'ЖН-ОН-1'!W22</f>
        <v>13</v>
      </c>
      <c r="G26" s="11"/>
      <c r="H26" s="11"/>
      <c r="I26" s="11"/>
      <c r="J26" s="11"/>
      <c r="K26" s="11"/>
      <c r="L26" s="29"/>
      <c r="M26" s="22"/>
      <c r="N26" s="22"/>
      <c r="O26" s="224"/>
      <c r="P26" s="225"/>
      <c r="Q26" s="226"/>
    </row>
    <row r="27" spans="1:17" s="2" customFormat="1" ht="27.75" customHeight="1">
      <c r="A27" s="11">
        <v>15</v>
      </c>
      <c r="B27" s="222">
        <f>'ЖН-ОН-1'!B23</f>
        <v>0</v>
      </c>
      <c r="C27" s="223"/>
      <c r="D27" s="30">
        <f>'ЖН-ОН-1'!C23</f>
        <v>0</v>
      </c>
      <c r="E27" s="11">
        <f>'ЖН-ОН-1'!T23+'ЖН-ОН-1'!U23</f>
        <v>0</v>
      </c>
      <c r="F27" s="11">
        <f>'ЖН-ОН-1'!V23+'ЖН-ОН-1'!W23</f>
        <v>0</v>
      </c>
      <c r="G27" s="11"/>
      <c r="H27" s="11"/>
      <c r="I27" s="11"/>
      <c r="J27" s="11"/>
      <c r="K27" s="11"/>
      <c r="L27" s="29"/>
      <c r="M27" s="22"/>
      <c r="N27" s="22"/>
      <c r="O27" s="224"/>
      <c r="P27" s="225"/>
      <c r="Q27" s="226"/>
    </row>
    <row r="28" spans="1:17" s="2" customFormat="1" ht="27.75" customHeight="1">
      <c r="A28" s="11">
        <v>16</v>
      </c>
      <c r="B28" s="222" t="e">
        <f>'ЖН-ОН-1'!#REF!</f>
        <v>#REF!</v>
      </c>
      <c r="C28" s="223"/>
      <c r="D28" s="30" t="e">
        <f>'ЖН-ОН-1'!#REF!</f>
        <v>#REF!</v>
      </c>
      <c r="E28" s="11" t="e">
        <f>'ЖН-ОН-1'!#REF!+'ЖН-ОН-1'!#REF!</f>
        <v>#REF!</v>
      </c>
      <c r="F28" s="11" t="e">
        <f>'ЖН-ОН-1'!#REF!+'ЖН-ОН-1'!#REF!</f>
        <v>#REF!</v>
      </c>
      <c r="G28" s="11"/>
      <c r="H28" s="11"/>
      <c r="I28" s="11"/>
      <c r="J28" s="11"/>
      <c r="K28" s="11"/>
      <c r="L28" s="29"/>
      <c r="M28" s="22"/>
      <c r="N28" s="22"/>
      <c r="O28" s="224"/>
      <c r="P28" s="225"/>
      <c r="Q28" s="226"/>
    </row>
    <row r="29" spans="1:17" ht="49.5" customHeight="1">
      <c r="A29" s="227" t="s">
        <v>14</v>
      </c>
      <c r="B29" s="227"/>
      <c r="C29" s="227"/>
      <c r="D29" s="5"/>
      <c r="E29" s="6"/>
      <c r="F29" s="7"/>
      <c r="G29" s="7"/>
      <c r="H29" s="7"/>
      <c r="I29" s="6"/>
      <c r="J29" s="6"/>
      <c r="K29" s="8"/>
      <c r="L29" s="8"/>
      <c r="M29" s="6"/>
      <c r="N29" s="6"/>
      <c r="O29" s="228"/>
      <c r="P29" s="228"/>
      <c r="Q29" s="228"/>
    </row>
    <row r="30" spans="1:3" ht="39.75" customHeight="1">
      <c r="A30" s="179"/>
      <c r="B30" s="179"/>
      <c r="C30" s="179"/>
    </row>
    <row r="31" spans="1:17" ht="18.75">
      <c r="A31" s="15"/>
      <c r="B31" s="15"/>
      <c r="C31" s="16" t="s">
        <v>15</v>
      </c>
      <c r="D31" s="36">
        <f>M!G22</f>
        <v>15</v>
      </c>
      <c r="E31" s="55"/>
      <c r="F31" s="55"/>
      <c r="G31" s="18" t="s">
        <v>80</v>
      </c>
      <c r="H31" s="18"/>
      <c r="I31" s="18"/>
      <c r="J31" s="18"/>
      <c r="K31" s="12"/>
      <c r="L31" s="12"/>
      <c r="M31" s="12"/>
      <c r="N31" s="19"/>
      <c r="O31" s="12"/>
      <c r="P31" s="12"/>
      <c r="Q31" s="12"/>
    </row>
    <row r="32" spans="1:17" ht="18.75">
      <c r="A32" s="15"/>
      <c r="B32" s="15"/>
      <c r="C32" s="16"/>
      <c r="D32" s="56"/>
      <c r="E32" s="18"/>
      <c r="F32" s="18"/>
      <c r="G32" s="18"/>
      <c r="H32" s="18"/>
      <c r="I32" s="12"/>
      <c r="J32" s="12"/>
      <c r="K32" s="18"/>
      <c r="L32" s="18"/>
      <c r="M32" s="12"/>
      <c r="N32" s="19"/>
      <c r="O32" s="12"/>
      <c r="P32" s="12"/>
      <c r="Q32" s="12"/>
    </row>
    <row r="33" spans="1:17" ht="28.5" customHeight="1">
      <c r="A33" s="12"/>
      <c r="B33" s="12"/>
      <c r="C33" s="19"/>
      <c r="D33" s="186" t="s">
        <v>16</v>
      </c>
      <c r="E33" s="186"/>
      <c r="F33" s="186"/>
      <c r="G33" s="186"/>
      <c r="H33" s="18"/>
      <c r="I33" s="17"/>
      <c r="J33" s="17"/>
      <c r="K33" s="187" t="s">
        <v>17</v>
      </c>
      <c r="L33" s="187"/>
      <c r="M33" s="17"/>
      <c r="N33" s="17"/>
      <c r="O33" s="12"/>
      <c r="P33" s="12"/>
      <c r="Q33" s="12"/>
    </row>
    <row r="34" spans="1:17" ht="18.75">
      <c r="A34" s="177"/>
      <c r="B34" s="177"/>
      <c r="C34" s="17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60" t="s">
        <v>75</v>
      </c>
      <c r="B35" s="19"/>
      <c r="C35" s="41"/>
      <c r="D35" s="184" t="str">
        <f>M!F22</f>
        <v>О.Кучаров</v>
      </c>
      <c r="E35" s="184"/>
      <c r="F35" s="184"/>
      <c r="G35" s="184"/>
      <c r="H35" s="55"/>
      <c r="I35" s="55"/>
      <c r="J35" s="55"/>
      <c r="K35" s="18" t="s">
        <v>18</v>
      </c>
      <c r="L35" s="18"/>
      <c r="M35" s="185"/>
      <c r="N35" s="185"/>
      <c r="O35" s="63" t="s">
        <v>79</v>
      </c>
      <c r="P35" s="57"/>
      <c r="Q35" s="57"/>
    </row>
    <row r="36" spans="1:17" ht="18.75">
      <c r="A36" s="180" t="s">
        <v>19</v>
      </c>
      <c r="B36" s="180"/>
      <c r="C36" s="20" t="s">
        <v>1</v>
      </c>
      <c r="D36" s="181" t="s">
        <v>20</v>
      </c>
      <c r="E36" s="181"/>
      <c r="F36" s="181"/>
      <c r="G36" s="181"/>
      <c r="H36" s="55"/>
      <c r="I36" s="21"/>
      <c r="J36" s="21"/>
      <c r="K36" s="12"/>
      <c r="L36" s="12"/>
      <c r="M36" s="181" t="s">
        <v>21</v>
      </c>
      <c r="N36" s="181"/>
      <c r="O36" s="206" t="s">
        <v>20</v>
      </c>
      <c r="P36" s="206"/>
      <c r="Q36" s="206"/>
    </row>
  </sheetData>
  <sheetProtection/>
  <mergeCells count="70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8:E8"/>
    <mergeCell ref="F8:H8"/>
    <mergeCell ref="I8:K8"/>
    <mergeCell ref="L8:N8"/>
    <mergeCell ref="O8:Q8"/>
    <mergeCell ref="C9:F9"/>
    <mergeCell ref="H9:K9"/>
    <mergeCell ref="M9:N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4:C24"/>
    <mergeCell ref="O24:Q24"/>
    <mergeCell ref="B25:C25"/>
    <mergeCell ref="O25:Q25"/>
    <mergeCell ref="B26:C26"/>
    <mergeCell ref="O26:Q26"/>
    <mergeCell ref="B27:C27"/>
    <mergeCell ref="O27:Q27"/>
    <mergeCell ref="B28:C28"/>
    <mergeCell ref="O28:Q28"/>
    <mergeCell ref="A29:C29"/>
    <mergeCell ref="O29:Q29"/>
    <mergeCell ref="A36:B36"/>
    <mergeCell ref="D36:G36"/>
    <mergeCell ref="M36:N36"/>
    <mergeCell ref="O36:Q36"/>
    <mergeCell ref="A30:C30"/>
    <mergeCell ref="D33:G33"/>
    <mergeCell ref="K33:L33"/>
    <mergeCell ref="A34:C34"/>
    <mergeCell ref="D35:G35"/>
    <mergeCell ref="M35:N35"/>
  </mergeCells>
  <printOptions/>
  <pageMargins left="0.7" right="0.7" top="0.75" bottom="0.75" header="0.3" footer="0.3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J26"/>
  <sheetViews>
    <sheetView view="pageLayout" zoomScale="70" zoomScaleNormal="85" zoomScaleSheetLayoutView="70" zoomScalePageLayoutView="70" workbookViewId="0" topLeftCell="C22">
      <selection activeCell="L25" sqref="L25"/>
    </sheetView>
  </sheetViews>
  <sheetFormatPr defaultColWidth="9.140625" defaultRowHeight="12.75"/>
  <cols>
    <col min="1" max="1" width="3.57421875" style="136" bestFit="1" customWidth="1"/>
    <col min="2" max="2" width="38.8515625" style="136" customWidth="1"/>
    <col min="3" max="3" width="9.8515625" style="136" customWidth="1"/>
    <col min="4" max="5" width="7.00390625" style="136" customWidth="1"/>
    <col min="6" max="11" width="7.00390625" style="135" customWidth="1"/>
    <col min="12" max="15" width="7.00390625" style="132" customWidth="1"/>
    <col min="16" max="35" width="7.00390625" style="135" customWidth="1"/>
    <col min="36" max="36" width="9.140625" style="135" customWidth="1"/>
    <col min="37" max="16384" width="9.140625" style="136" customWidth="1"/>
  </cols>
  <sheetData>
    <row r="1" spans="1:36" s="133" customFormat="1" ht="68.25" customHeight="1">
      <c r="A1" s="145" t="s">
        <v>145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32"/>
    </row>
    <row r="2" spans="1:36" s="134" customFormat="1" ht="7.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32"/>
    </row>
    <row r="3" spans="1:35" ht="13.5" customHeight="1" thickBot="1">
      <c r="A3" s="155" t="s">
        <v>0</v>
      </c>
      <c r="B3" s="155" t="s">
        <v>41</v>
      </c>
      <c r="C3" s="64"/>
      <c r="D3" s="169" t="s">
        <v>143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3.5" customHeight="1" thickBot="1">
      <c r="A4" s="156"/>
      <c r="B4" s="156"/>
      <c r="C4" s="162" t="s">
        <v>33</v>
      </c>
      <c r="D4" s="163"/>
      <c r="E4" s="164"/>
      <c r="F4" s="164"/>
      <c r="G4" s="165"/>
      <c r="H4" s="166"/>
      <c r="I4" s="167"/>
      <c r="J4" s="167"/>
      <c r="K4" s="168"/>
      <c r="L4" s="157"/>
      <c r="M4" s="157"/>
      <c r="N4" s="157"/>
      <c r="O4" s="158"/>
      <c r="P4" s="149"/>
      <c r="Q4" s="150"/>
      <c r="R4" s="150"/>
      <c r="S4" s="151"/>
      <c r="T4" s="149"/>
      <c r="U4" s="150"/>
      <c r="V4" s="150"/>
      <c r="W4" s="151"/>
      <c r="X4" s="149"/>
      <c r="Y4" s="150"/>
      <c r="Z4" s="150"/>
      <c r="AA4" s="151"/>
      <c r="AB4" s="149"/>
      <c r="AC4" s="150"/>
      <c r="AD4" s="150"/>
      <c r="AE4" s="151"/>
      <c r="AF4" s="149"/>
      <c r="AG4" s="150"/>
      <c r="AH4" s="150"/>
      <c r="AI4" s="151"/>
    </row>
    <row r="5" spans="1:36" s="138" customFormat="1" ht="43.5" customHeight="1">
      <c r="A5" s="156"/>
      <c r="B5" s="156"/>
      <c r="C5" s="162"/>
      <c r="D5" s="152" t="s">
        <v>147</v>
      </c>
      <c r="E5" s="153"/>
      <c r="F5" s="153"/>
      <c r="G5" s="154"/>
      <c r="H5" s="152" t="s">
        <v>149</v>
      </c>
      <c r="I5" s="153"/>
      <c r="J5" s="153"/>
      <c r="K5" s="154"/>
      <c r="L5" s="171" t="s">
        <v>152</v>
      </c>
      <c r="M5" s="172"/>
      <c r="N5" s="172"/>
      <c r="O5" s="173"/>
      <c r="P5" s="152" t="s">
        <v>155</v>
      </c>
      <c r="Q5" s="153"/>
      <c r="R5" s="153"/>
      <c r="S5" s="154"/>
      <c r="T5" s="152" t="s">
        <v>156</v>
      </c>
      <c r="U5" s="153"/>
      <c r="V5" s="153"/>
      <c r="W5" s="154"/>
      <c r="X5" s="152" t="s">
        <v>159</v>
      </c>
      <c r="Y5" s="153"/>
      <c r="Z5" s="153"/>
      <c r="AA5" s="154"/>
      <c r="AB5" s="152" t="s">
        <v>161</v>
      </c>
      <c r="AC5" s="153"/>
      <c r="AD5" s="153"/>
      <c r="AE5" s="154"/>
      <c r="AF5" s="152" t="s">
        <v>162</v>
      </c>
      <c r="AG5" s="153"/>
      <c r="AH5" s="153"/>
      <c r="AI5" s="154"/>
      <c r="AJ5" s="137"/>
    </row>
    <row r="6" spans="1:36" s="138" customFormat="1" ht="35.25" customHeight="1">
      <c r="A6" s="156"/>
      <c r="B6" s="156"/>
      <c r="C6" s="162"/>
      <c r="D6" s="159" t="s">
        <v>146</v>
      </c>
      <c r="E6" s="160"/>
      <c r="F6" s="160"/>
      <c r="G6" s="161"/>
      <c r="H6" s="159" t="s">
        <v>150</v>
      </c>
      <c r="I6" s="160"/>
      <c r="J6" s="160"/>
      <c r="K6" s="161"/>
      <c r="L6" s="159" t="s">
        <v>153</v>
      </c>
      <c r="M6" s="160"/>
      <c r="N6" s="160"/>
      <c r="O6" s="161"/>
      <c r="P6" s="159" t="s">
        <v>150</v>
      </c>
      <c r="Q6" s="160"/>
      <c r="R6" s="160"/>
      <c r="S6" s="161"/>
      <c r="T6" s="159" t="s">
        <v>157</v>
      </c>
      <c r="U6" s="160"/>
      <c r="V6" s="160"/>
      <c r="W6" s="161"/>
      <c r="X6" s="159" t="s">
        <v>160</v>
      </c>
      <c r="Y6" s="160"/>
      <c r="Z6" s="160"/>
      <c r="AA6" s="161"/>
      <c r="AB6" s="159" t="s">
        <v>157</v>
      </c>
      <c r="AC6" s="160"/>
      <c r="AD6" s="160"/>
      <c r="AE6" s="161"/>
      <c r="AF6" s="159" t="s">
        <v>163</v>
      </c>
      <c r="AG6" s="160"/>
      <c r="AH6" s="160"/>
      <c r="AI6" s="161"/>
      <c r="AJ6" s="137"/>
    </row>
    <row r="7" spans="1:35" ht="24" customHeight="1">
      <c r="A7" s="156"/>
      <c r="B7" s="156"/>
      <c r="C7" s="162"/>
      <c r="D7" s="159" t="s">
        <v>148</v>
      </c>
      <c r="E7" s="160"/>
      <c r="F7" s="160"/>
      <c r="G7" s="161"/>
      <c r="H7" s="159" t="s">
        <v>151</v>
      </c>
      <c r="I7" s="160"/>
      <c r="J7" s="160"/>
      <c r="K7" s="161"/>
      <c r="L7" s="159" t="s">
        <v>154</v>
      </c>
      <c r="M7" s="160"/>
      <c r="N7" s="160"/>
      <c r="O7" s="161"/>
      <c r="P7" s="159" t="s">
        <v>111</v>
      </c>
      <c r="Q7" s="160"/>
      <c r="R7" s="160"/>
      <c r="S7" s="161"/>
      <c r="T7" s="159" t="s">
        <v>158</v>
      </c>
      <c r="U7" s="160"/>
      <c r="V7" s="160"/>
      <c r="W7" s="161"/>
      <c r="X7" s="159" t="s">
        <v>111</v>
      </c>
      <c r="Y7" s="160"/>
      <c r="Z7" s="160"/>
      <c r="AA7" s="161"/>
      <c r="AB7" s="159" t="s">
        <v>157</v>
      </c>
      <c r="AC7" s="160"/>
      <c r="AD7" s="160"/>
      <c r="AE7" s="161"/>
      <c r="AF7" s="159" t="s">
        <v>163</v>
      </c>
      <c r="AG7" s="160"/>
      <c r="AH7" s="160"/>
      <c r="AI7" s="161"/>
    </row>
    <row r="8" spans="1:35" ht="44.25" customHeight="1" thickBot="1">
      <c r="A8" s="156"/>
      <c r="B8" s="156"/>
      <c r="C8" s="162"/>
      <c r="D8" s="106" t="s">
        <v>164</v>
      </c>
      <c r="E8" s="107" t="s">
        <v>4</v>
      </c>
      <c r="F8" s="116" t="s">
        <v>165</v>
      </c>
      <c r="G8" s="117" t="s">
        <v>4</v>
      </c>
      <c r="H8" s="106" t="s">
        <v>3</v>
      </c>
      <c r="I8" s="107" t="s">
        <v>4</v>
      </c>
      <c r="J8" s="116" t="s">
        <v>35</v>
      </c>
      <c r="K8" s="117" t="s">
        <v>4</v>
      </c>
      <c r="L8" s="106" t="s">
        <v>3</v>
      </c>
      <c r="M8" s="107" t="s">
        <v>4</v>
      </c>
      <c r="N8" s="116" t="s">
        <v>35</v>
      </c>
      <c r="O8" s="117" t="s">
        <v>4</v>
      </c>
      <c r="P8" s="106" t="s">
        <v>3</v>
      </c>
      <c r="Q8" s="107" t="s">
        <v>4</v>
      </c>
      <c r="R8" s="116" t="s">
        <v>35</v>
      </c>
      <c r="S8" s="117" t="s">
        <v>4</v>
      </c>
      <c r="T8" s="106" t="s">
        <v>3</v>
      </c>
      <c r="U8" s="107" t="s">
        <v>4</v>
      </c>
      <c r="V8" s="116" t="s">
        <v>35</v>
      </c>
      <c r="W8" s="117" t="s">
        <v>4</v>
      </c>
      <c r="X8" s="106" t="s">
        <v>3</v>
      </c>
      <c r="Y8" s="107" t="s">
        <v>4</v>
      </c>
      <c r="Z8" s="116" t="s">
        <v>35</v>
      </c>
      <c r="AA8" s="117" t="s">
        <v>4</v>
      </c>
      <c r="AB8" s="106" t="s">
        <v>3</v>
      </c>
      <c r="AC8" s="107" t="s">
        <v>4</v>
      </c>
      <c r="AD8" s="116" t="s">
        <v>35</v>
      </c>
      <c r="AE8" s="117" t="s">
        <v>4</v>
      </c>
      <c r="AF8" s="106" t="s">
        <v>3</v>
      </c>
      <c r="AG8" s="107" t="s">
        <v>4</v>
      </c>
      <c r="AH8" s="116" t="s">
        <v>35</v>
      </c>
      <c r="AI8" s="117" t="s">
        <v>4</v>
      </c>
    </row>
    <row r="9" spans="1:35" ht="47.25" customHeight="1">
      <c r="A9" s="143">
        <v>1</v>
      </c>
      <c r="B9" s="99" t="s">
        <v>85</v>
      </c>
      <c r="C9" s="104" t="s">
        <v>97</v>
      </c>
      <c r="D9" s="65"/>
      <c r="E9" s="32"/>
      <c r="F9" s="118"/>
      <c r="G9" s="119"/>
      <c r="H9" s="120"/>
      <c r="I9" s="118"/>
      <c r="J9" s="118"/>
      <c r="K9" s="119"/>
      <c r="L9" s="120"/>
      <c r="M9" s="121"/>
      <c r="N9" s="118"/>
      <c r="O9" s="119"/>
      <c r="P9" s="120"/>
      <c r="Q9" s="118"/>
      <c r="R9" s="118"/>
      <c r="S9" s="119"/>
      <c r="T9" s="120"/>
      <c r="U9" s="121"/>
      <c r="V9" s="118"/>
      <c r="W9" s="119"/>
      <c r="X9" s="120"/>
      <c r="Y9" s="121"/>
      <c r="Z9" s="118"/>
      <c r="AA9" s="119"/>
      <c r="AB9" s="120"/>
      <c r="AC9" s="121"/>
      <c r="AD9" s="118"/>
      <c r="AE9" s="119"/>
      <c r="AF9" s="120"/>
      <c r="AG9" s="118"/>
      <c r="AH9" s="118"/>
      <c r="AI9" s="119"/>
    </row>
    <row r="10" spans="1:35" ht="47.25" customHeight="1">
      <c r="A10" s="143">
        <v>2</v>
      </c>
      <c r="B10" s="100" t="s">
        <v>86</v>
      </c>
      <c r="C10" s="104" t="s">
        <v>98</v>
      </c>
      <c r="D10" s="65"/>
      <c r="E10" s="27"/>
      <c r="F10" s="122"/>
      <c r="G10" s="123"/>
      <c r="H10" s="120"/>
      <c r="I10" s="124"/>
      <c r="J10" s="118"/>
      <c r="K10" s="123"/>
      <c r="L10" s="120"/>
      <c r="M10" s="124"/>
      <c r="N10" s="122"/>
      <c r="O10" s="123"/>
      <c r="P10" s="125"/>
      <c r="Q10" s="124"/>
      <c r="R10" s="122"/>
      <c r="S10" s="123"/>
      <c r="T10" s="120"/>
      <c r="U10" s="124"/>
      <c r="V10" s="122"/>
      <c r="W10" s="123"/>
      <c r="X10" s="125"/>
      <c r="Y10" s="124"/>
      <c r="Z10" s="122"/>
      <c r="AA10" s="123"/>
      <c r="AB10" s="125"/>
      <c r="AC10" s="122"/>
      <c r="AD10" s="122"/>
      <c r="AE10" s="123"/>
      <c r="AF10" s="120"/>
      <c r="AG10" s="124"/>
      <c r="AH10" s="118"/>
      <c r="AI10" s="123"/>
    </row>
    <row r="11" spans="1:35" ht="47.25" customHeight="1">
      <c r="A11" s="143">
        <v>3</v>
      </c>
      <c r="B11" s="100" t="s">
        <v>87</v>
      </c>
      <c r="C11" s="104" t="s">
        <v>99</v>
      </c>
      <c r="D11" s="65"/>
      <c r="E11" s="27"/>
      <c r="F11" s="122"/>
      <c r="G11" s="123"/>
      <c r="H11" s="120"/>
      <c r="I11" s="122"/>
      <c r="J11" s="118"/>
      <c r="K11" s="123"/>
      <c r="L11" s="125"/>
      <c r="M11" s="124"/>
      <c r="N11" s="122"/>
      <c r="O11" s="123"/>
      <c r="P11" s="125"/>
      <c r="Q11" s="124"/>
      <c r="R11" s="122"/>
      <c r="S11" s="123"/>
      <c r="T11" s="120"/>
      <c r="U11" s="124"/>
      <c r="V11" s="122"/>
      <c r="W11" s="123"/>
      <c r="X11" s="125"/>
      <c r="Y11" s="124"/>
      <c r="Z11" s="122"/>
      <c r="AA11" s="123"/>
      <c r="AB11" s="125"/>
      <c r="AC11" s="122"/>
      <c r="AD11" s="122"/>
      <c r="AE11" s="123"/>
      <c r="AF11" s="120"/>
      <c r="AG11" s="124"/>
      <c r="AH11" s="118"/>
      <c r="AI11" s="123"/>
    </row>
    <row r="12" spans="1:35" ht="47.25" customHeight="1">
      <c r="A12" s="143">
        <v>4</v>
      </c>
      <c r="B12" s="100" t="s">
        <v>88</v>
      </c>
      <c r="C12" s="104" t="s">
        <v>100</v>
      </c>
      <c r="D12" s="65"/>
      <c r="E12" s="27"/>
      <c r="F12" s="122"/>
      <c r="G12" s="123"/>
      <c r="H12" s="120"/>
      <c r="I12" s="124"/>
      <c r="J12" s="118"/>
      <c r="K12" s="123"/>
      <c r="L12" s="125"/>
      <c r="M12" s="124"/>
      <c r="N12" s="122"/>
      <c r="O12" s="123"/>
      <c r="P12" s="125"/>
      <c r="Q12" s="124"/>
      <c r="R12" s="122"/>
      <c r="S12" s="123"/>
      <c r="T12" s="120"/>
      <c r="U12" s="124"/>
      <c r="V12" s="122"/>
      <c r="W12" s="123"/>
      <c r="X12" s="125"/>
      <c r="Y12" s="124"/>
      <c r="Z12" s="122"/>
      <c r="AA12" s="123"/>
      <c r="AB12" s="125"/>
      <c r="AC12" s="122"/>
      <c r="AD12" s="122"/>
      <c r="AE12" s="123"/>
      <c r="AF12" s="120"/>
      <c r="AG12" s="124"/>
      <c r="AH12" s="118"/>
      <c r="AI12" s="123"/>
    </row>
    <row r="13" spans="1:35" ht="47.25" customHeight="1">
      <c r="A13" s="143">
        <v>5</v>
      </c>
      <c r="B13" s="100" t="s">
        <v>89</v>
      </c>
      <c r="C13" s="104" t="s">
        <v>101</v>
      </c>
      <c r="D13" s="65"/>
      <c r="E13" s="27"/>
      <c r="F13" s="122"/>
      <c r="G13" s="123"/>
      <c r="H13" s="120"/>
      <c r="I13" s="122"/>
      <c r="J13" s="118"/>
      <c r="K13" s="123"/>
      <c r="L13" s="125"/>
      <c r="M13" s="124"/>
      <c r="N13" s="122"/>
      <c r="O13" s="123"/>
      <c r="P13" s="125"/>
      <c r="Q13" s="124"/>
      <c r="R13" s="122"/>
      <c r="S13" s="123"/>
      <c r="T13" s="120"/>
      <c r="U13" s="124"/>
      <c r="V13" s="122"/>
      <c r="W13" s="123"/>
      <c r="X13" s="125"/>
      <c r="Y13" s="124"/>
      <c r="Z13" s="122"/>
      <c r="AA13" s="123"/>
      <c r="AB13" s="125"/>
      <c r="AC13" s="122"/>
      <c r="AD13" s="122"/>
      <c r="AE13" s="123"/>
      <c r="AF13" s="120"/>
      <c r="AG13" s="124"/>
      <c r="AH13" s="118"/>
      <c r="AI13" s="123"/>
    </row>
    <row r="14" spans="1:35" ht="47.25" customHeight="1">
      <c r="A14" s="143">
        <v>6</v>
      </c>
      <c r="B14" s="100" t="s">
        <v>90</v>
      </c>
      <c r="C14" s="104" t="s">
        <v>108</v>
      </c>
      <c r="D14" s="65"/>
      <c r="E14" s="27"/>
      <c r="F14" s="122"/>
      <c r="G14" s="123"/>
      <c r="H14" s="120"/>
      <c r="I14" s="122"/>
      <c r="J14" s="118"/>
      <c r="K14" s="123"/>
      <c r="L14" s="125"/>
      <c r="M14" s="124"/>
      <c r="N14" s="122"/>
      <c r="O14" s="123"/>
      <c r="P14" s="125"/>
      <c r="Q14" s="124"/>
      <c r="R14" s="122"/>
      <c r="S14" s="123"/>
      <c r="T14" s="120"/>
      <c r="U14" s="124"/>
      <c r="V14" s="122"/>
      <c r="W14" s="123"/>
      <c r="X14" s="125"/>
      <c r="Y14" s="124"/>
      <c r="Z14" s="122"/>
      <c r="AA14" s="123"/>
      <c r="AB14" s="125"/>
      <c r="AC14" s="122"/>
      <c r="AD14" s="122"/>
      <c r="AE14" s="123"/>
      <c r="AF14" s="120"/>
      <c r="AG14" s="124"/>
      <c r="AH14" s="118"/>
      <c r="AI14" s="123"/>
    </row>
    <row r="15" spans="1:35" ht="47.25" customHeight="1">
      <c r="A15" s="143">
        <v>7</v>
      </c>
      <c r="B15" s="100" t="s">
        <v>91</v>
      </c>
      <c r="C15" s="104" t="s">
        <v>102</v>
      </c>
      <c r="D15" s="65"/>
      <c r="E15" s="27"/>
      <c r="F15" s="122"/>
      <c r="G15" s="123"/>
      <c r="H15" s="120"/>
      <c r="I15" s="122"/>
      <c r="J15" s="118"/>
      <c r="K15" s="123"/>
      <c r="L15" s="125"/>
      <c r="M15" s="124"/>
      <c r="N15" s="122"/>
      <c r="O15" s="123"/>
      <c r="P15" s="125"/>
      <c r="Q15" s="124"/>
      <c r="R15" s="122"/>
      <c r="S15" s="123"/>
      <c r="T15" s="120"/>
      <c r="U15" s="124"/>
      <c r="V15" s="122"/>
      <c r="W15" s="123"/>
      <c r="X15" s="125"/>
      <c r="Y15" s="124"/>
      <c r="Z15" s="122"/>
      <c r="AA15" s="123"/>
      <c r="AB15" s="125"/>
      <c r="AC15" s="122"/>
      <c r="AD15" s="122"/>
      <c r="AE15" s="123"/>
      <c r="AF15" s="120"/>
      <c r="AG15" s="124"/>
      <c r="AH15" s="118"/>
      <c r="AI15" s="123"/>
    </row>
    <row r="16" spans="1:35" ht="47.25" customHeight="1">
      <c r="A16" s="143">
        <v>8</v>
      </c>
      <c r="B16" s="100" t="s">
        <v>92</v>
      </c>
      <c r="C16" s="104" t="s">
        <v>103</v>
      </c>
      <c r="D16" s="65"/>
      <c r="E16" s="27"/>
      <c r="F16" s="122"/>
      <c r="G16" s="123"/>
      <c r="H16" s="120"/>
      <c r="I16" s="122"/>
      <c r="J16" s="118"/>
      <c r="K16" s="123"/>
      <c r="L16" s="125"/>
      <c r="M16" s="124"/>
      <c r="N16" s="122"/>
      <c r="O16" s="123"/>
      <c r="P16" s="125"/>
      <c r="Q16" s="124"/>
      <c r="R16" s="122"/>
      <c r="S16" s="123"/>
      <c r="T16" s="120"/>
      <c r="U16" s="124"/>
      <c r="V16" s="122"/>
      <c r="W16" s="123"/>
      <c r="X16" s="125"/>
      <c r="Y16" s="124"/>
      <c r="Z16" s="122"/>
      <c r="AA16" s="123"/>
      <c r="AB16" s="125"/>
      <c r="AC16" s="122"/>
      <c r="AD16" s="122"/>
      <c r="AE16" s="123"/>
      <c r="AF16" s="120"/>
      <c r="AG16" s="124"/>
      <c r="AH16" s="118"/>
      <c r="AI16" s="123"/>
    </row>
    <row r="17" spans="1:35" ht="47.25" customHeight="1">
      <c r="A17" s="143">
        <v>9</v>
      </c>
      <c r="B17" s="100" t="s">
        <v>93</v>
      </c>
      <c r="C17" s="104" t="s">
        <v>104</v>
      </c>
      <c r="D17" s="65"/>
      <c r="E17" s="27"/>
      <c r="F17" s="122"/>
      <c r="G17" s="123"/>
      <c r="H17" s="120"/>
      <c r="I17" s="122"/>
      <c r="J17" s="118"/>
      <c r="K17" s="123"/>
      <c r="L17" s="125"/>
      <c r="M17" s="124"/>
      <c r="N17" s="122"/>
      <c r="O17" s="123"/>
      <c r="P17" s="125"/>
      <c r="Q17" s="124"/>
      <c r="R17" s="122"/>
      <c r="S17" s="123"/>
      <c r="T17" s="120"/>
      <c r="U17" s="124"/>
      <c r="V17" s="122"/>
      <c r="W17" s="123"/>
      <c r="X17" s="125"/>
      <c r="Y17" s="124"/>
      <c r="Z17" s="122"/>
      <c r="AA17" s="123"/>
      <c r="AB17" s="125"/>
      <c r="AC17" s="122"/>
      <c r="AD17" s="122"/>
      <c r="AE17" s="123"/>
      <c r="AF17" s="120"/>
      <c r="AG17" s="124"/>
      <c r="AH17" s="118"/>
      <c r="AI17" s="123"/>
    </row>
    <row r="18" spans="1:35" ht="47.25" customHeight="1">
      <c r="A18" s="143">
        <v>10</v>
      </c>
      <c r="B18" s="100" t="s">
        <v>110</v>
      </c>
      <c r="C18" s="104" t="s">
        <v>105</v>
      </c>
      <c r="D18" s="65"/>
      <c r="E18" s="27"/>
      <c r="F18" s="122"/>
      <c r="G18" s="123"/>
      <c r="H18" s="120"/>
      <c r="I18" s="122"/>
      <c r="J18" s="118"/>
      <c r="K18" s="123"/>
      <c r="L18" s="125"/>
      <c r="M18" s="124"/>
      <c r="N18" s="122"/>
      <c r="O18" s="123"/>
      <c r="P18" s="125"/>
      <c r="Q18" s="124"/>
      <c r="R18" s="122"/>
      <c r="S18" s="123"/>
      <c r="T18" s="120"/>
      <c r="U18" s="124"/>
      <c r="V18" s="122"/>
      <c r="W18" s="123"/>
      <c r="X18" s="125"/>
      <c r="Y18" s="124"/>
      <c r="Z18" s="122"/>
      <c r="AA18" s="123"/>
      <c r="AB18" s="125"/>
      <c r="AC18" s="122"/>
      <c r="AD18" s="122"/>
      <c r="AE18" s="123"/>
      <c r="AF18" s="120"/>
      <c r="AG18" s="124"/>
      <c r="AH18" s="118"/>
      <c r="AI18" s="123"/>
    </row>
    <row r="19" spans="1:35" ht="47.25" customHeight="1">
      <c r="A19" s="143">
        <v>11</v>
      </c>
      <c r="B19" s="100" t="s">
        <v>94</v>
      </c>
      <c r="C19" s="104" t="s">
        <v>107</v>
      </c>
      <c r="D19" s="65"/>
      <c r="E19" s="27"/>
      <c r="F19" s="122"/>
      <c r="G19" s="123"/>
      <c r="H19" s="120"/>
      <c r="I19" s="122"/>
      <c r="J19" s="118"/>
      <c r="K19" s="123"/>
      <c r="L19" s="125"/>
      <c r="M19" s="124"/>
      <c r="N19" s="122"/>
      <c r="O19" s="123"/>
      <c r="P19" s="125"/>
      <c r="Q19" s="124"/>
      <c r="R19" s="122"/>
      <c r="S19" s="123"/>
      <c r="T19" s="120"/>
      <c r="U19" s="124"/>
      <c r="V19" s="122"/>
      <c r="W19" s="123"/>
      <c r="X19" s="125"/>
      <c r="Y19" s="124"/>
      <c r="Z19" s="122"/>
      <c r="AA19" s="123"/>
      <c r="AB19" s="125"/>
      <c r="AC19" s="122"/>
      <c r="AD19" s="122"/>
      <c r="AE19" s="123"/>
      <c r="AF19" s="120"/>
      <c r="AG19" s="124"/>
      <c r="AH19" s="118"/>
      <c r="AI19" s="123"/>
    </row>
    <row r="20" spans="1:35" ht="47.25" customHeight="1">
      <c r="A20" s="143">
        <v>12</v>
      </c>
      <c r="B20" s="100" t="s">
        <v>95</v>
      </c>
      <c r="C20" s="104" t="s">
        <v>106</v>
      </c>
      <c r="D20" s="65"/>
      <c r="E20" s="27"/>
      <c r="F20" s="122"/>
      <c r="G20" s="123"/>
      <c r="H20" s="120"/>
      <c r="I20" s="122"/>
      <c r="J20" s="118"/>
      <c r="K20" s="123"/>
      <c r="L20" s="125"/>
      <c r="M20" s="124"/>
      <c r="N20" s="122"/>
      <c r="O20" s="123"/>
      <c r="P20" s="125"/>
      <c r="Q20" s="124"/>
      <c r="R20" s="122"/>
      <c r="S20" s="123"/>
      <c r="T20" s="120"/>
      <c r="U20" s="124"/>
      <c r="V20" s="122"/>
      <c r="W20" s="123"/>
      <c r="X20" s="125"/>
      <c r="Y20" s="124"/>
      <c r="Z20" s="122"/>
      <c r="AA20" s="123"/>
      <c r="AB20" s="125"/>
      <c r="AC20" s="122"/>
      <c r="AD20" s="122"/>
      <c r="AE20" s="123"/>
      <c r="AF20" s="120"/>
      <c r="AG20" s="124"/>
      <c r="AH20" s="118"/>
      <c r="AI20" s="123"/>
    </row>
    <row r="21" spans="1:35" ht="47.25" customHeight="1" thickBot="1">
      <c r="A21" s="143">
        <v>13</v>
      </c>
      <c r="B21" s="101" t="s">
        <v>96</v>
      </c>
      <c r="C21" s="105"/>
      <c r="D21" s="65"/>
      <c r="E21" s="27"/>
      <c r="F21" s="122"/>
      <c r="G21" s="123"/>
      <c r="H21" s="120"/>
      <c r="I21" s="122"/>
      <c r="J21" s="118"/>
      <c r="K21" s="123"/>
      <c r="L21" s="125"/>
      <c r="M21" s="124"/>
      <c r="N21" s="122"/>
      <c r="O21" s="123"/>
      <c r="P21" s="125"/>
      <c r="Q21" s="124"/>
      <c r="R21" s="122"/>
      <c r="S21" s="123"/>
      <c r="T21" s="120"/>
      <c r="U21" s="124"/>
      <c r="V21" s="122"/>
      <c r="W21" s="123"/>
      <c r="X21" s="125"/>
      <c r="Y21" s="124"/>
      <c r="Z21" s="122"/>
      <c r="AA21" s="123"/>
      <c r="AB21" s="125"/>
      <c r="AC21" s="122"/>
      <c r="AD21" s="122"/>
      <c r="AE21" s="123"/>
      <c r="AF21" s="120"/>
      <c r="AG21" s="124"/>
      <c r="AH21" s="118"/>
      <c r="AI21" s="123"/>
    </row>
    <row r="22" spans="1:35" ht="47.25" customHeight="1" thickBot="1">
      <c r="A22" s="143">
        <v>14</v>
      </c>
      <c r="B22" s="100" t="s">
        <v>141</v>
      </c>
      <c r="C22" s="115" t="s">
        <v>142</v>
      </c>
      <c r="D22" s="115"/>
      <c r="E22" s="27"/>
      <c r="F22" s="122"/>
      <c r="G22" s="123"/>
      <c r="H22" s="120"/>
      <c r="I22" s="122"/>
      <c r="J22" s="118"/>
      <c r="K22" s="123"/>
      <c r="L22" s="125"/>
      <c r="M22" s="124"/>
      <c r="N22" s="122"/>
      <c r="O22" s="123"/>
      <c r="P22" s="125"/>
      <c r="Q22" s="124"/>
      <c r="R22" s="122"/>
      <c r="S22" s="123"/>
      <c r="T22" s="120"/>
      <c r="U22" s="124"/>
      <c r="V22" s="122"/>
      <c r="W22" s="123"/>
      <c r="X22" s="125"/>
      <c r="Y22" s="124"/>
      <c r="Z22" s="122"/>
      <c r="AA22" s="123"/>
      <c r="AB22" s="125"/>
      <c r="AC22" s="122"/>
      <c r="AD22" s="122"/>
      <c r="AE22" s="123"/>
      <c r="AF22" s="120"/>
      <c r="AG22" s="124"/>
      <c r="AH22" s="118"/>
      <c r="AI22" s="123"/>
    </row>
    <row r="23" spans="1:35" ht="99.75" customHeight="1" thickBot="1">
      <c r="A23" s="146"/>
      <c r="B23" s="147"/>
      <c r="C23" s="61"/>
      <c r="D23" s="108"/>
      <c r="E23" s="31"/>
      <c r="F23" s="126"/>
      <c r="G23" s="127"/>
      <c r="H23" s="128"/>
      <c r="I23" s="126"/>
      <c r="J23" s="126"/>
      <c r="K23" s="127"/>
      <c r="L23" s="128"/>
      <c r="M23" s="126"/>
      <c r="N23" s="126"/>
      <c r="O23" s="127"/>
      <c r="P23" s="128"/>
      <c r="Q23" s="126"/>
      <c r="R23" s="126"/>
      <c r="S23" s="127"/>
      <c r="T23" s="128"/>
      <c r="U23" s="126"/>
      <c r="V23" s="126"/>
      <c r="W23" s="127"/>
      <c r="X23" s="128"/>
      <c r="Y23" s="126"/>
      <c r="Z23" s="126"/>
      <c r="AA23" s="127"/>
      <c r="AB23" s="128"/>
      <c r="AC23" s="126"/>
      <c r="AD23" s="129"/>
      <c r="AE23" s="127"/>
      <c r="AF23" s="128"/>
      <c r="AG23" s="126"/>
      <c r="AH23" s="126"/>
      <c r="AI23" s="127"/>
    </row>
    <row r="24" spans="1:35" ht="11.25" customHeight="1">
      <c r="A24" s="102"/>
      <c r="B24" s="102"/>
      <c r="C24" s="102"/>
      <c r="D24" s="103"/>
      <c r="E24" s="103"/>
      <c r="F24" s="130"/>
      <c r="G24" s="130"/>
      <c r="H24" s="131"/>
      <c r="I24" s="130"/>
      <c r="J24" s="130"/>
      <c r="K24" s="130"/>
      <c r="L24" s="131"/>
      <c r="M24" s="130"/>
      <c r="N24" s="130"/>
      <c r="O24" s="130"/>
      <c r="P24" s="131"/>
      <c r="Q24" s="130"/>
      <c r="R24" s="130"/>
      <c r="S24" s="130"/>
      <c r="T24" s="131"/>
      <c r="U24" s="130"/>
      <c r="V24" s="130"/>
      <c r="W24" s="130"/>
      <c r="X24" s="131"/>
      <c r="Y24" s="130"/>
      <c r="Z24" s="130"/>
      <c r="AA24" s="130"/>
      <c r="AB24" s="131"/>
      <c r="AC24" s="130"/>
      <c r="AD24" s="131"/>
      <c r="AE24" s="130"/>
      <c r="AF24" s="131"/>
      <c r="AG24" s="130"/>
      <c r="AH24" s="130"/>
      <c r="AI24" s="130"/>
    </row>
    <row r="25" spans="1:36" s="142" customFormat="1" ht="7.5" customHeight="1">
      <c r="A25" s="139"/>
      <c r="B25" s="140"/>
      <c r="C25" s="140"/>
      <c r="D25" s="139"/>
      <c r="E25" s="139"/>
      <c r="F25" s="130"/>
      <c r="G25" s="130"/>
      <c r="H25" s="130"/>
      <c r="I25" s="130"/>
      <c r="J25" s="130"/>
      <c r="K25" s="130"/>
      <c r="L25" s="141"/>
      <c r="M25" s="141"/>
      <c r="N25" s="141"/>
      <c r="O25" s="141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5"/>
    </row>
    <row r="26" spans="1:35" ht="12.75" customHeight="1">
      <c r="A26" s="148" t="s">
        <v>144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</row>
  </sheetData>
  <sheetProtection/>
  <mergeCells count="39">
    <mergeCell ref="A1:AI2"/>
    <mergeCell ref="D3:AI3"/>
    <mergeCell ref="A26:AI26"/>
    <mergeCell ref="A3:A8"/>
    <mergeCell ref="B3:B8"/>
    <mergeCell ref="C4:C8"/>
    <mergeCell ref="X4:AA4"/>
    <mergeCell ref="AB4:AE4"/>
    <mergeCell ref="AF4:AI4"/>
    <mergeCell ref="X6:AA6"/>
    <mergeCell ref="A23:B23"/>
    <mergeCell ref="AB6:AE6"/>
    <mergeCell ref="AF6:AI6"/>
    <mergeCell ref="AB5:AE5"/>
    <mergeCell ref="AF5:AI5"/>
    <mergeCell ref="D6:G6"/>
    <mergeCell ref="H6:K6"/>
    <mergeCell ref="L6:O6"/>
    <mergeCell ref="P6:S6"/>
    <mergeCell ref="D7:G7"/>
    <mergeCell ref="D4:G4"/>
    <mergeCell ref="H4:K4"/>
    <mergeCell ref="H5:K5"/>
    <mergeCell ref="L5:O5"/>
    <mergeCell ref="D5:G5"/>
    <mergeCell ref="X5:AA5"/>
    <mergeCell ref="L4:O4"/>
    <mergeCell ref="P4:S4"/>
    <mergeCell ref="T4:W4"/>
    <mergeCell ref="AF7:AI7"/>
    <mergeCell ref="T6:W6"/>
    <mergeCell ref="P5:S5"/>
    <mergeCell ref="T5:W5"/>
    <mergeCell ref="H7:K7"/>
    <mergeCell ref="L7:O7"/>
    <mergeCell ref="P7:S7"/>
    <mergeCell ref="T7:W7"/>
    <mergeCell ref="X7:AA7"/>
    <mergeCell ref="AB7:AE7"/>
  </mergeCells>
  <printOptions horizontalCentered="1"/>
  <pageMargins left="0" right="0" top="0.3937007874015748" bottom="0.1968503937007874" header="0" footer="0"/>
  <pageSetup horizontalDpi="300" verticalDpi="3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0.8515625" style="0" customWidth="1"/>
    <col min="4" max="4" width="14.57421875" style="0" customWidth="1"/>
    <col min="5" max="5" width="13.57421875" style="0" customWidth="1"/>
    <col min="6" max="6" width="17.7109375" style="0" customWidth="1"/>
    <col min="7" max="7" width="32.8515625" style="0" customWidth="1"/>
    <col min="8" max="8" width="6.140625" style="0" customWidth="1"/>
    <col min="9" max="9" width="6.421875" style="0" customWidth="1"/>
    <col min="10" max="10" width="7.7109375" style="0" customWidth="1"/>
  </cols>
  <sheetData>
    <row r="1" spans="1:7" ht="15" customHeight="1">
      <c r="A1" s="174" t="s">
        <v>27</v>
      </c>
      <c r="B1" s="175"/>
      <c r="C1" s="10"/>
      <c r="D1" s="40"/>
      <c r="E1" s="40"/>
      <c r="F1" s="40"/>
      <c r="G1" s="40"/>
    </row>
    <row r="2" spans="1:7" ht="15" customHeight="1">
      <c r="A2" s="174" t="s">
        <v>28</v>
      </c>
      <c r="B2" s="175"/>
      <c r="C2" s="10" t="s">
        <v>120</v>
      </c>
      <c r="D2" s="40"/>
      <c r="E2" s="40"/>
      <c r="F2" s="40"/>
      <c r="G2" s="40"/>
    </row>
    <row r="3" spans="1:7" ht="15" customHeight="1">
      <c r="A3" s="174" t="s">
        <v>29</v>
      </c>
      <c r="B3" s="175"/>
      <c r="C3" s="10">
        <v>2</v>
      </c>
      <c r="D3" s="40"/>
      <c r="E3" s="40"/>
      <c r="F3" s="40"/>
      <c r="G3" s="40"/>
    </row>
    <row r="4" spans="1:7" ht="15" customHeight="1">
      <c r="A4" s="174" t="s">
        <v>23</v>
      </c>
      <c r="B4" s="175"/>
      <c r="C4" s="10">
        <v>202</v>
      </c>
      <c r="D4" s="40"/>
      <c r="E4" s="40"/>
      <c r="F4" s="40"/>
      <c r="G4" s="40"/>
    </row>
    <row r="5" spans="1:7" ht="15" customHeight="1">
      <c r="A5" s="174" t="s">
        <v>7</v>
      </c>
      <c r="B5" s="175"/>
      <c r="C5" s="10">
        <v>4</v>
      </c>
      <c r="D5" s="40"/>
      <c r="E5" s="40"/>
      <c r="F5" s="40"/>
      <c r="G5" s="40"/>
    </row>
    <row r="6" spans="1:7" ht="15" customHeight="1">
      <c r="A6" s="174" t="s">
        <v>36</v>
      </c>
      <c r="B6" s="175"/>
      <c r="C6" s="10" t="s">
        <v>48</v>
      </c>
      <c r="D6" s="40"/>
      <c r="E6" s="40"/>
      <c r="F6" s="40"/>
      <c r="G6" s="40"/>
    </row>
    <row r="7" spans="1:7" ht="32.25" customHeight="1">
      <c r="A7" s="26" t="s">
        <v>0</v>
      </c>
      <c r="B7" s="26" t="s">
        <v>30</v>
      </c>
      <c r="C7" s="26" t="s">
        <v>31</v>
      </c>
      <c r="D7" s="26" t="s">
        <v>32</v>
      </c>
      <c r="E7" s="26" t="s">
        <v>46</v>
      </c>
      <c r="F7" s="26" t="s">
        <v>47</v>
      </c>
      <c r="G7" s="26" t="s">
        <v>69</v>
      </c>
    </row>
    <row r="8" spans="1:7" ht="15" customHeight="1">
      <c r="A8" s="26">
        <v>1</v>
      </c>
      <c r="B8" s="10" t="str">
        <f>+'ЖН-ОН-1'!D5</f>
        <v>Инглиз тили,      Немис тили</v>
      </c>
      <c r="C8" s="10">
        <v>62</v>
      </c>
      <c r="D8" s="10" t="s">
        <v>121</v>
      </c>
      <c r="E8" s="10">
        <v>12</v>
      </c>
      <c r="F8" s="10" t="s">
        <v>112</v>
      </c>
      <c r="G8" s="10" t="s">
        <v>82</v>
      </c>
    </row>
    <row r="9" spans="1:7" ht="13.5" customHeight="1">
      <c r="A9" s="26">
        <v>2</v>
      </c>
      <c r="B9" s="10" t="str">
        <f>+'ЖН-ОН-1'!H5</f>
        <v>Иш юритиш</v>
      </c>
      <c r="C9" s="10">
        <v>64</v>
      </c>
      <c r="D9" s="10" t="s">
        <v>122</v>
      </c>
      <c r="E9" s="10">
        <v>13</v>
      </c>
      <c r="F9" s="10" t="s">
        <v>112</v>
      </c>
      <c r="G9" s="10" t="s">
        <v>82</v>
      </c>
    </row>
    <row r="10" spans="1:7" ht="13.5" customHeight="1">
      <c r="A10" s="26">
        <v>3</v>
      </c>
      <c r="B10" s="10" t="str">
        <f>+'ЖН-ОН-1'!L5</f>
        <v>Молия ва кредит</v>
      </c>
      <c r="C10" s="10">
        <v>62</v>
      </c>
      <c r="D10" s="10" t="s">
        <v>123</v>
      </c>
      <c r="E10" s="10">
        <v>15</v>
      </c>
      <c r="F10" s="10" t="s">
        <v>112</v>
      </c>
      <c r="G10" s="10" t="s">
        <v>113</v>
      </c>
    </row>
    <row r="11" spans="1:7" ht="13.5" customHeight="1">
      <c r="A11" s="26">
        <v>4</v>
      </c>
      <c r="B11" s="10" t="str">
        <f>+'ЖН-ОН-1'!P5</f>
        <v>РФТЭ</v>
      </c>
      <c r="C11" s="10">
        <v>43</v>
      </c>
      <c r="D11" s="10" t="s">
        <v>124</v>
      </c>
      <c r="E11" s="10">
        <v>11</v>
      </c>
      <c r="F11" s="10" t="s">
        <v>112</v>
      </c>
      <c r="G11" s="10" t="s">
        <v>77</v>
      </c>
    </row>
    <row r="12" spans="1:7" ht="13.5" customHeight="1">
      <c r="A12" s="26">
        <v>5</v>
      </c>
      <c r="B12" s="10" t="str">
        <f>+'ЖН-ОН-1'!T5</f>
        <v>Стратегик менежмент</v>
      </c>
      <c r="C12" s="10">
        <v>124</v>
      </c>
      <c r="D12" s="10" t="s">
        <v>125</v>
      </c>
      <c r="E12" s="10">
        <v>18</v>
      </c>
      <c r="F12" s="10" t="s">
        <v>112</v>
      </c>
      <c r="G12" s="10" t="s">
        <v>114</v>
      </c>
    </row>
    <row r="13" spans="1:7" ht="13.5" customHeight="1">
      <c r="A13" s="26">
        <v>6</v>
      </c>
      <c r="B13" s="10" t="str">
        <f>+'ЖН-ОН-1'!X5</f>
        <v>СХ инновация менежменти</v>
      </c>
      <c r="C13" s="10">
        <v>124</v>
      </c>
      <c r="D13" s="10" t="s">
        <v>126</v>
      </c>
      <c r="E13" s="10">
        <v>14</v>
      </c>
      <c r="F13" s="10" t="s">
        <v>112</v>
      </c>
      <c r="G13" s="10" t="s">
        <v>78</v>
      </c>
    </row>
    <row r="14" spans="1:7" ht="13.5" customHeight="1">
      <c r="A14" s="26">
        <v>7</v>
      </c>
      <c r="B14" s="10" t="str">
        <f>+'ЖН-ОН-1'!AB5</f>
        <v>Ташкилий хулк</v>
      </c>
      <c r="C14" s="10">
        <v>126</v>
      </c>
      <c r="D14" s="10" t="s">
        <v>127</v>
      </c>
      <c r="E14" s="10">
        <v>19</v>
      </c>
      <c r="F14" s="10" t="s">
        <v>112</v>
      </c>
      <c r="G14" s="10" t="s">
        <v>84</v>
      </c>
    </row>
    <row r="15" spans="1:7" ht="12.75" customHeight="1">
      <c r="A15" s="26">
        <v>8</v>
      </c>
      <c r="B15" s="10" t="str">
        <f>+'ЖН-ОН-1'!AF5</f>
        <v>Эконометрика</v>
      </c>
      <c r="C15" s="10">
        <v>128</v>
      </c>
      <c r="D15" s="10" t="s">
        <v>128</v>
      </c>
      <c r="E15" s="10">
        <v>19</v>
      </c>
      <c r="F15" s="10" t="s">
        <v>112</v>
      </c>
      <c r="G15" s="10" t="s">
        <v>115</v>
      </c>
    </row>
    <row r="16" spans="1:7" ht="15.75">
      <c r="A16" s="26">
        <v>9</v>
      </c>
      <c r="B16" s="10" t="e">
        <f>+'ЖН-ОН-1'!#REF!</f>
        <v>#REF!</v>
      </c>
      <c r="C16" s="10">
        <v>128</v>
      </c>
      <c r="D16" s="10" t="s">
        <v>129</v>
      </c>
      <c r="E16" s="10">
        <v>21</v>
      </c>
      <c r="F16" s="10" t="s">
        <v>112</v>
      </c>
      <c r="G16" s="10" t="s">
        <v>84</v>
      </c>
    </row>
    <row r="17" spans="1:7" ht="15.75">
      <c r="A17" s="26">
        <v>10</v>
      </c>
      <c r="B17" s="10" t="e">
        <f>+'ЖН-ОН-1'!#REF!</f>
        <v>#REF!</v>
      </c>
      <c r="C17" s="10">
        <v>18</v>
      </c>
      <c r="D17" s="10" t="s">
        <v>130</v>
      </c>
      <c r="E17" s="10">
        <v>20</v>
      </c>
      <c r="F17" s="10" t="s">
        <v>112</v>
      </c>
      <c r="G17" s="10" t="s">
        <v>116</v>
      </c>
    </row>
    <row r="18" spans="1:7" ht="15.75">
      <c r="A18" s="26">
        <v>11</v>
      </c>
      <c r="B18" s="10" t="e">
        <f>+'ЖН-ОН-1'!#REF!</f>
        <v>#REF!</v>
      </c>
      <c r="C18" s="10">
        <v>124</v>
      </c>
      <c r="D18" s="10" t="s">
        <v>131</v>
      </c>
      <c r="E18" s="10">
        <v>18</v>
      </c>
      <c r="F18" s="10" t="s">
        <v>112</v>
      </c>
      <c r="G18" s="10" t="s">
        <v>115</v>
      </c>
    </row>
    <row r="19" spans="1:7" s="34" customFormat="1" ht="15.75">
      <c r="A19" s="26">
        <v>12</v>
      </c>
      <c r="B19" s="10" t="s">
        <v>136</v>
      </c>
      <c r="C19" s="10">
        <v>62</v>
      </c>
      <c r="D19" s="10" t="s">
        <v>132</v>
      </c>
      <c r="E19" s="10">
        <v>15</v>
      </c>
      <c r="F19" s="10" t="s">
        <v>112</v>
      </c>
      <c r="G19" s="29" t="s">
        <v>117</v>
      </c>
    </row>
    <row r="20" spans="1:7" s="34" customFormat="1" ht="15.75">
      <c r="A20" s="26">
        <v>13</v>
      </c>
      <c r="B20" s="10" t="s">
        <v>109</v>
      </c>
      <c r="C20" s="10">
        <v>128</v>
      </c>
      <c r="D20" s="10" t="s">
        <v>133</v>
      </c>
      <c r="E20" s="10">
        <v>14</v>
      </c>
      <c r="F20" s="10" t="s">
        <v>112</v>
      </c>
      <c r="G20" s="10" t="s">
        <v>115</v>
      </c>
    </row>
    <row r="21" spans="1:7" ht="31.5">
      <c r="A21" s="40"/>
      <c r="B21" s="110" t="s">
        <v>51</v>
      </c>
      <c r="C21" s="110" t="s">
        <v>52</v>
      </c>
      <c r="D21" s="111"/>
      <c r="E21" s="111"/>
      <c r="F21" s="112" t="s">
        <v>53</v>
      </c>
      <c r="G21" s="113" t="s">
        <v>70</v>
      </c>
    </row>
    <row r="22" spans="1:7" ht="15.75">
      <c r="A22" s="40"/>
      <c r="B22" s="10" t="s">
        <v>119</v>
      </c>
      <c r="C22" s="10" t="s">
        <v>135</v>
      </c>
      <c r="D22" s="10"/>
      <c r="E22" s="10"/>
      <c r="F22" s="10" t="s">
        <v>118</v>
      </c>
      <c r="G22" s="29">
        <v>15</v>
      </c>
    </row>
    <row r="23" spans="1:7" ht="15.75">
      <c r="A23" s="40"/>
      <c r="B23" s="40"/>
      <c r="C23" s="40"/>
      <c r="D23" s="40"/>
      <c r="E23" s="40"/>
      <c r="F23" s="40"/>
      <c r="G23" s="40"/>
    </row>
    <row r="24" spans="1:7" ht="15.75">
      <c r="A24" s="40"/>
      <c r="B24" s="40"/>
      <c r="C24" s="40"/>
      <c r="D24" s="40"/>
      <c r="E24" s="40"/>
      <c r="F24" s="40"/>
      <c r="G24" s="40"/>
    </row>
    <row r="25" spans="1:9" ht="15.75">
      <c r="A25" s="40"/>
      <c r="B25" s="40"/>
      <c r="C25" s="40"/>
      <c r="D25" s="40"/>
      <c r="E25" s="10" t="s">
        <v>42</v>
      </c>
      <c r="F25" s="10" t="s">
        <v>44</v>
      </c>
      <c r="G25" s="40"/>
      <c r="H25">
        <f>374/198</f>
        <v>1.8888888888888888</v>
      </c>
      <c r="I25">
        <f>H25*36</f>
        <v>68</v>
      </c>
    </row>
    <row r="26" spans="1:7" ht="12.75">
      <c r="A26" s="39"/>
      <c r="B26" s="39"/>
      <c r="C26" s="39"/>
      <c r="D26" s="39"/>
      <c r="E26" s="39"/>
      <c r="F26" s="39"/>
      <c r="G26" s="39"/>
    </row>
    <row r="27" spans="1:7" ht="12.75">
      <c r="A27" s="39"/>
      <c r="B27" s="39"/>
      <c r="C27" s="39">
        <f>374/12</f>
        <v>31.166666666666668</v>
      </c>
      <c r="D27" s="39"/>
      <c r="E27" s="39"/>
      <c r="F27" s="39"/>
      <c r="G27" s="39"/>
    </row>
    <row r="28" spans="1:7" ht="12.75">
      <c r="A28" s="39"/>
      <c r="B28" s="39"/>
      <c r="C28" s="39">
        <f>C27*2</f>
        <v>62.333333333333336</v>
      </c>
      <c r="D28" s="39"/>
      <c r="E28" s="39"/>
      <c r="F28" s="39"/>
      <c r="G28" s="39"/>
    </row>
    <row r="29" spans="1:7" ht="12.75">
      <c r="A29" s="39"/>
      <c r="B29" s="39"/>
      <c r="C29" s="39"/>
      <c r="D29" s="39"/>
      <c r="E29" s="39"/>
      <c r="F29" s="39"/>
      <c r="G29" s="39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view="pageLayout" zoomScaleSheetLayoutView="100" workbookViewId="0" topLeftCell="A1">
      <selection activeCell="A2" sqref="A2:Q3"/>
    </sheetView>
  </sheetViews>
  <sheetFormatPr defaultColWidth="9.140625" defaultRowHeight="12.75"/>
  <cols>
    <col min="1" max="2" width="4.57421875" style="1" customWidth="1"/>
    <col min="3" max="3" width="40.14062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11.00390625" style="1" customWidth="1"/>
    <col min="12" max="12" width="10.57421875" style="1" customWidth="1"/>
    <col min="13" max="13" width="11.57421875" style="1" customWidth="1"/>
    <col min="14" max="14" width="9.7109375" style="1" customWidth="1"/>
    <col min="15" max="15" width="17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+M!D8</f>
        <v>I-18/01-202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str">
        <f>M!B8</f>
        <v>Инглиз тили,      Немис тили</v>
      </c>
      <c r="D8" s="49" t="s">
        <v>50</v>
      </c>
      <c r="E8" s="49"/>
      <c r="F8" s="49"/>
      <c r="G8" s="50" t="str">
        <f>'ЖН-ОН-1'!D6</f>
        <v>Худойберганова М</v>
      </c>
      <c r="H8" s="50"/>
      <c r="I8" s="51"/>
      <c r="J8" s="51"/>
      <c r="K8" s="52"/>
      <c r="L8" s="35" t="s">
        <v>49</v>
      </c>
      <c r="M8" s="35"/>
      <c r="N8" s="53" t="str">
        <f>'ЖН-ОН-1'!D7</f>
        <v>Эркаев Э</v>
      </c>
      <c r="O8" s="54"/>
    </row>
    <row r="9" spans="1:15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M!C8</f>
        <v>62</v>
      </c>
      <c r="H9" s="198" t="s">
        <v>43</v>
      </c>
      <c r="I9" s="198"/>
      <c r="J9" s="198"/>
      <c r="K9" s="198"/>
      <c r="L9" s="114">
        <f>M!E8</f>
        <v>12</v>
      </c>
      <c r="M9" s="199" t="str">
        <f>M!F8</f>
        <v>июнь 2018 йил</v>
      </c>
      <c r="N9" s="199"/>
      <c r="O9" s="38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192" t="s">
        <v>0</v>
      </c>
      <c r="B11" s="190" t="s">
        <v>40</v>
      </c>
      <c r="C11" s="190"/>
      <c r="D11" s="193" t="s">
        <v>61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62</v>
      </c>
      <c r="N11" s="189" t="s">
        <v>12</v>
      </c>
      <c r="O11" s="190" t="s">
        <v>13</v>
      </c>
    </row>
    <row r="12" spans="1:15" ht="88.5" customHeight="1" thickBot="1">
      <c r="A12" s="192"/>
      <c r="B12" s="190"/>
      <c r="C12" s="190"/>
      <c r="D12" s="193"/>
      <c r="E12" s="67" t="s">
        <v>54</v>
      </c>
      <c r="F12" s="67" t="s">
        <v>55</v>
      </c>
      <c r="G12" s="67" t="s">
        <v>59</v>
      </c>
      <c r="H12" s="67" t="s">
        <v>56</v>
      </c>
      <c r="I12" s="67" t="s">
        <v>58</v>
      </c>
      <c r="J12" s="67" t="s">
        <v>57</v>
      </c>
      <c r="K12" s="67" t="s">
        <v>60</v>
      </c>
      <c r="L12" s="189"/>
      <c r="M12" s="189"/>
      <c r="N12" s="189"/>
      <c r="O12" s="190"/>
    </row>
    <row r="13" spans="1:15" s="2" customFormat="1" ht="27.75" customHeight="1" thickBot="1">
      <c r="A13" s="68">
        <v>1</v>
      </c>
      <c r="B13" s="188" t="str">
        <f>'ЖН-ОН-1'!B9</f>
        <v>Жуманиязов Сухроб Қудрат ўғли</v>
      </c>
      <c r="C13" s="188"/>
      <c r="D13" s="69" t="str">
        <f>'ЖН-ОН-1'!C9</f>
        <v>D-16-011</v>
      </c>
      <c r="E13" s="70">
        <f>'ЖН-ОН-1'!D9+'ЖН-ОН-1'!E9</f>
        <v>16</v>
      </c>
      <c r="F13" s="70">
        <f>'ЖН-ОН-1'!F9+'ЖН-ОН-1'!G9</f>
        <v>16</v>
      </c>
      <c r="G13" s="68">
        <f>+'ЖН-ОН-1'!D9+'ЖН-ОН-1'!E9+'ЖН-ОН-1'!F9+'ЖН-ОН-1'!G9</f>
        <v>32</v>
      </c>
      <c r="H13" s="68">
        <f>'ЖН-ОН-2'!D10+'ЖН-ОН-2'!E10</f>
        <v>0</v>
      </c>
      <c r="I13" s="68">
        <f>'ЖН-ОН-2'!F10+'ЖН-ОН-2'!G10</f>
        <v>0</v>
      </c>
      <c r="J13" s="68">
        <f>+'ЖН-ОН-2'!D9+'ЖН-ОН-2'!E9+'ЖН-ОН-2'!F9+'ЖН-ОН-2'!G9</f>
        <v>0</v>
      </c>
      <c r="K13" s="68">
        <f>G13+J13</f>
        <v>32</v>
      </c>
      <c r="L13" s="72" t="str">
        <f>IF(OR(K13&lt;39),"-","")</f>
        <v>-</v>
      </c>
      <c r="M13" s="72">
        <f>IF(L13="-",K13,"")</f>
        <v>32</v>
      </c>
      <c r="N13" s="72" t="str">
        <f>IF(L13="-","-","")</f>
        <v>-</v>
      </c>
      <c r="O13" s="72"/>
    </row>
    <row r="14" spans="1:15" s="2" customFormat="1" ht="27.75" customHeight="1" thickBot="1">
      <c r="A14" s="68">
        <v>2</v>
      </c>
      <c r="B14" s="188" t="str">
        <f>'ЖН-ОН-1'!B10</f>
        <v>Ибрагимов Шербек Эшмирза ўғли</v>
      </c>
      <c r="C14" s="188"/>
      <c r="D14" s="69" t="str">
        <f>'ЖН-ОН-1'!C10</f>
        <v>K-16-053</v>
      </c>
      <c r="E14" s="70">
        <f>'ЖН-ОН-1'!D10+'ЖН-ОН-1'!E10</f>
        <v>18</v>
      </c>
      <c r="F14" s="70">
        <f>'ЖН-ОН-1'!F10+'ЖН-ОН-1'!G10</f>
        <v>18</v>
      </c>
      <c r="G14" s="68">
        <f>+'ЖН-ОН-1'!D10+'ЖН-ОН-1'!E10+'ЖН-ОН-1'!F10+'ЖН-ОН-1'!G10</f>
        <v>36</v>
      </c>
      <c r="H14" s="68">
        <f>'ЖН-ОН-2'!D11+'ЖН-ОН-2'!E11</f>
        <v>0</v>
      </c>
      <c r="I14" s="68">
        <f>'ЖН-ОН-2'!F11+'ЖН-ОН-2'!G11</f>
        <v>0</v>
      </c>
      <c r="J14" s="68">
        <f>+'ЖН-ОН-2'!D10+'ЖН-ОН-2'!E10+'ЖН-ОН-2'!F10+'ЖН-ОН-2'!G10</f>
        <v>0</v>
      </c>
      <c r="K14" s="68">
        <f aca="true" t="shared" si="0" ref="K14:K34">G14+J14</f>
        <v>36</v>
      </c>
      <c r="L14" s="72" t="str">
        <f aca="true" t="shared" si="1" ref="L14:L27">IF(OR(K14&lt;39),"-","")</f>
        <v>-</v>
      </c>
      <c r="M14" s="72">
        <f aca="true" t="shared" si="2" ref="M14:M34">IF(L14="-",K14,"")</f>
        <v>36</v>
      </c>
      <c r="N14" s="72" t="str">
        <f aca="true" t="shared" si="3" ref="N14:N34">IF(L14="-","-","")</f>
        <v>-</v>
      </c>
      <c r="O14" s="72"/>
    </row>
    <row r="15" spans="1:15" s="2" customFormat="1" ht="27.75" customHeight="1" thickBot="1">
      <c r="A15" s="68">
        <v>3</v>
      </c>
      <c r="B15" s="188" t="str">
        <f>'ЖН-ОН-1'!B11</f>
        <v>Исроилов Олимжон Комилжон ўғли</v>
      </c>
      <c r="C15" s="188"/>
      <c r="D15" s="69" t="str">
        <f>'ЖН-ОН-1'!C11</f>
        <v>K-16-041</v>
      </c>
      <c r="E15" s="70">
        <f>'ЖН-ОН-1'!D11+'ЖН-ОН-1'!E11</f>
        <v>16</v>
      </c>
      <c r="F15" s="70">
        <f>'ЖН-ОН-1'!F11+'ЖН-ОН-1'!G11</f>
        <v>16</v>
      </c>
      <c r="G15" s="68">
        <f>+'ЖН-ОН-1'!D11+'ЖН-ОН-1'!E11+'ЖН-ОН-1'!F11+'ЖН-ОН-1'!G11</f>
        <v>32</v>
      </c>
      <c r="H15" s="68">
        <f>'ЖН-ОН-2'!D12+'ЖН-ОН-2'!E12</f>
        <v>0</v>
      </c>
      <c r="I15" s="68">
        <f>'ЖН-ОН-2'!F12+'ЖН-ОН-2'!G12</f>
        <v>0</v>
      </c>
      <c r="J15" s="68">
        <f>+'ЖН-ОН-2'!D11+'ЖН-ОН-2'!E11+'ЖН-ОН-2'!F11+'ЖН-ОН-2'!G11</f>
        <v>0</v>
      </c>
      <c r="K15" s="68">
        <f t="shared" si="0"/>
        <v>32</v>
      </c>
      <c r="L15" s="72" t="str">
        <f t="shared" si="1"/>
        <v>-</v>
      </c>
      <c r="M15" s="72">
        <f t="shared" si="2"/>
        <v>32</v>
      </c>
      <c r="N15" s="72" t="str">
        <f t="shared" si="3"/>
        <v>-</v>
      </c>
      <c r="O15" s="72"/>
    </row>
    <row r="16" spans="1:15" s="2" customFormat="1" ht="27.75" customHeight="1" thickBot="1">
      <c r="A16" s="68">
        <v>4</v>
      </c>
      <c r="B16" s="188" t="str">
        <f>'ЖН-ОН-1'!B12</f>
        <v>Қудратов Нуриддин Ҳамза ўғли</v>
      </c>
      <c r="C16" s="188"/>
      <c r="D16" s="69" t="str">
        <f>'ЖН-ОН-1'!C12</f>
        <v>D-16-005</v>
      </c>
      <c r="E16" s="70">
        <f>'ЖН-ОН-1'!D12+'ЖН-ОН-1'!E12</f>
        <v>16</v>
      </c>
      <c r="F16" s="70">
        <f>'ЖН-ОН-1'!F12+'ЖН-ОН-1'!G12</f>
        <v>16</v>
      </c>
      <c r="G16" s="68">
        <f>+'ЖН-ОН-1'!D12+'ЖН-ОН-1'!E12+'ЖН-ОН-1'!F12+'ЖН-ОН-1'!G12</f>
        <v>32</v>
      </c>
      <c r="H16" s="68">
        <f>'ЖН-ОН-2'!D13+'ЖН-ОН-2'!E13</f>
        <v>0</v>
      </c>
      <c r="I16" s="68">
        <f>'ЖН-ОН-2'!F13+'ЖН-ОН-2'!G13</f>
        <v>0</v>
      </c>
      <c r="J16" s="68">
        <f>+'ЖН-ОН-2'!D12+'ЖН-ОН-2'!E12+'ЖН-ОН-2'!F12+'ЖН-ОН-2'!G12</f>
        <v>0</v>
      </c>
      <c r="K16" s="68">
        <f t="shared" si="0"/>
        <v>32</v>
      </c>
      <c r="L16" s="72" t="str">
        <f t="shared" si="1"/>
        <v>-</v>
      </c>
      <c r="M16" s="72">
        <f t="shared" si="2"/>
        <v>32</v>
      </c>
      <c r="N16" s="72" t="str">
        <f t="shared" si="3"/>
        <v>-</v>
      </c>
      <c r="O16" s="72"/>
    </row>
    <row r="17" spans="1:15" s="2" customFormat="1" ht="27.75" customHeight="1" thickBot="1">
      <c r="A17" s="68">
        <v>5</v>
      </c>
      <c r="B17" s="188" t="str">
        <f>'ЖН-ОН-1'!B13</f>
        <v>Мамарасулов Файзулло Рустам ўғли</v>
      </c>
      <c r="C17" s="188"/>
      <c r="D17" s="69" t="str">
        <f>'ЖН-ОН-1'!C13</f>
        <v>K-16-044</v>
      </c>
      <c r="E17" s="70">
        <f>'ЖН-ОН-1'!D13+'ЖН-ОН-1'!E13</f>
        <v>14</v>
      </c>
      <c r="F17" s="70">
        <f>'ЖН-ОН-1'!F13+'ЖН-ОН-1'!G13</f>
        <v>14</v>
      </c>
      <c r="G17" s="68">
        <f>+'ЖН-ОН-1'!D13+'ЖН-ОН-1'!E13+'ЖН-ОН-1'!F13+'ЖН-ОН-1'!G13</f>
        <v>28</v>
      </c>
      <c r="H17" s="68">
        <f>'ЖН-ОН-2'!D14+'ЖН-ОН-2'!E14</f>
        <v>0</v>
      </c>
      <c r="I17" s="68">
        <f>'ЖН-ОН-2'!F14+'ЖН-ОН-2'!G14</f>
        <v>0</v>
      </c>
      <c r="J17" s="68">
        <f>+'ЖН-ОН-2'!D13+'ЖН-ОН-2'!E13+'ЖН-ОН-2'!F13+'ЖН-ОН-2'!G13</f>
        <v>0</v>
      </c>
      <c r="K17" s="68">
        <f t="shared" si="0"/>
        <v>28</v>
      </c>
      <c r="L17" s="72" t="str">
        <f t="shared" si="1"/>
        <v>-</v>
      </c>
      <c r="M17" s="72">
        <f t="shared" si="2"/>
        <v>28</v>
      </c>
      <c r="N17" s="72" t="str">
        <f t="shared" si="3"/>
        <v>-</v>
      </c>
      <c r="O17" s="72"/>
    </row>
    <row r="18" spans="1:15" s="2" customFormat="1" ht="27.75" customHeight="1" thickBot="1">
      <c r="A18" s="68">
        <v>6</v>
      </c>
      <c r="B18" s="188" t="str">
        <f>'ЖН-ОН-1'!B14</f>
        <v>Мусаева Мадина Салим қизи </v>
      </c>
      <c r="C18" s="188"/>
      <c r="D18" s="69" t="str">
        <f>'ЖН-ОН-1'!C14</f>
        <v>K-16-060</v>
      </c>
      <c r="E18" s="70">
        <f>'ЖН-ОН-1'!D14+'ЖН-ОН-1'!E14</f>
        <v>15</v>
      </c>
      <c r="F18" s="70">
        <f>'ЖН-ОН-1'!F14+'ЖН-ОН-1'!G14</f>
        <v>15</v>
      </c>
      <c r="G18" s="68">
        <f>+'ЖН-ОН-1'!D14+'ЖН-ОН-1'!E14+'ЖН-ОН-1'!F14+'ЖН-ОН-1'!G14</f>
        <v>30</v>
      </c>
      <c r="H18" s="68">
        <f>'ЖН-ОН-2'!D15+'ЖН-ОН-2'!E15</f>
        <v>0</v>
      </c>
      <c r="I18" s="68">
        <f>'ЖН-ОН-2'!F15+'ЖН-ОН-2'!G15</f>
        <v>0</v>
      </c>
      <c r="J18" s="68">
        <f>+'ЖН-ОН-2'!D14+'ЖН-ОН-2'!E14+'ЖН-ОН-2'!F14+'ЖН-ОН-2'!G14</f>
        <v>0</v>
      </c>
      <c r="K18" s="68">
        <f t="shared" si="0"/>
        <v>30</v>
      </c>
      <c r="L18" s="72" t="str">
        <f t="shared" si="1"/>
        <v>-</v>
      </c>
      <c r="M18" s="72">
        <f t="shared" si="2"/>
        <v>30</v>
      </c>
      <c r="N18" s="72" t="str">
        <f t="shared" si="3"/>
        <v>-</v>
      </c>
      <c r="O18" s="72"/>
    </row>
    <row r="19" spans="1:15" s="2" customFormat="1" ht="27.75" customHeight="1" thickBot="1">
      <c r="A19" s="68">
        <v>7</v>
      </c>
      <c r="B19" s="188" t="str">
        <f>'ЖН-ОН-1'!B15</f>
        <v>Рўзиев Эрали Яраш ўғли</v>
      </c>
      <c r="C19" s="188"/>
      <c r="D19" s="69" t="str">
        <f>'ЖН-ОН-1'!C15</f>
        <v>K-16-033</v>
      </c>
      <c r="E19" s="70">
        <f>'ЖН-ОН-1'!D15+'ЖН-ОН-1'!E15</f>
        <v>18</v>
      </c>
      <c r="F19" s="70">
        <f>'ЖН-ОН-1'!F15+'ЖН-ОН-1'!G15</f>
        <v>18</v>
      </c>
      <c r="G19" s="68">
        <f>+'ЖН-ОН-1'!D15+'ЖН-ОН-1'!E15+'ЖН-ОН-1'!F15+'ЖН-ОН-1'!G15</f>
        <v>36</v>
      </c>
      <c r="H19" s="68">
        <f>'ЖН-ОН-2'!D16+'ЖН-ОН-2'!E16</f>
        <v>0</v>
      </c>
      <c r="I19" s="68">
        <f>'ЖН-ОН-2'!F16+'ЖН-ОН-2'!G16</f>
        <v>0</v>
      </c>
      <c r="J19" s="68">
        <f>+'ЖН-ОН-2'!D15+'ЖН-ОН-2'!E15+'ЖН-ОН-2'!F15+'ЖН-ОН-2'!G15</f>
        <v>0</v>
      </c>
      <c r="K19" s="68">
        <f t="shared" si="0"/>
        <v>36</v>
      </c>
      <c r="L19" s="72" t="str">
        <f t="shared" si="1"/>
        <v>-</v>
      </c>
      <c r="M19" s="72">
        <f t="shared" si="2"/>
        <v>36</v>
      </c>
      <c r="N19" s="72" t="str">
        <f t="shared" si="3"/>
        <v>-</v>
      </c>
      <c r="O19" s="72"/>
    </row>
    <row r="20" spans="1:15" s="2" customFormat="1" ht="27.75" customHeight="1" thickBot="1">
      <c r="A20" s="68">
        <v>8</v>
      </c>
      <c r="B20" s="188" t="str">
        <f>'ЖН-ОН-1'!B16</f>
        <v>Рустамова Мафтуна Рустам қизи</v>
      </c>
      <c r="C20" s="188"/>
      <c r="D20" s="69" t="str">
        <f>'ЖН-ОН-1'!C16</f>
        <v>K-16-030</v>
      </c>
      <c r="E20" s="70">
        <f>'ЖН-ОН-1'!D16+'ЖН-ОН-1'!E16</f>
        <v>15</v>
      </c>
      <c r="F20" s="70">
        <f>'ЖН-ОН-1'!F16+'ЖН-ОН-1'!G16</f>
        <v>15</v>
      </c>
      <c r="G20" s="68">
        <f>+'ЖН-ОН-1'!D16+'ЖН-ОН-1'!E16+'ЖН-ОН-1'!F16+'ЖН-ОН-1'!G16</f>
        <v>30</v>
      </c>
      <c r="H20" s="68">
        <f>'ЖН-ОН-2'!D17+'ЖН-ОН-2'!E17</f>
        <v>0</v>
      </c>
      <c r="I20" s="68">
        <f>'ЖН-ОН-2'!F17+'ЖН-ОН-2'!G17</f>
        <v>0</v>
      </c>
      <c r="J20" s="68">
        <f>+'ЖН-ОН-2'!D16+'ЖН-ОН-2'!E16+'ЖН-ОН-2'!F16+'ЖН-ОН-2'!G16</f>
        <v>0</v>
      </c>
      <c r="K20" s="68">
        <f t="shared" si="0"/>
        <v>30</v>
      </c>
      <c r="L20" s="72" t="str">
        <f t="shared" si="1"/>
        <v>-</v>
      </c>
      <c r="M20" s="72">
        <f t="shared" si="2"/>
        <v>30</v>
      </c>
      <c r="N20" s="72" t="str">
        <f t="shared" si="3"/>
        <v>-</v>
      </c>
      <c r="O20" s="72"/>
    </row>
    <row r="21" spans="1:15" s="2" customFormat="1" ht="27.75" customHeight="1" thickBot="1">
      <c r="A21" s="68">
        <v>9</v>
      </c>
      <c r="B21" s="188" t="str">
        <f>'ЖН-ОН-1'!B17</f>
        <v>Султанова Хусния Абдужамолиддин қизи</v>
      </c>
      <c r="C21" s="188"/>
      <c r="D21" s="69" t="str">
        <f>'ЖН-ОН-1'!C17</f>
        <v>K-16-048</v>
      </c>
      <c r="E21" s="70">
        <f>'ЖН-ОН-1'!D17+'ЖН-ОН-1'!E17</f>
        <v>10</v>
      </c>
      <c r="F21" s="70">
        <f>'ЖН-ОН-1'!F17+'ЖН-ОН-1'!G17</f>
        <v>10</v>
      </c>
      <c r="G21" s="68">
        <f>+'ЖН-ОН-1'!D17+'ЖН-ОН-1'!E17+'ЖН-ОН-1'!F17+'ЖН-ОН-1'!G17</f>
        <v>20</v>
      </c>
      <c r="H21" s="68">
        <f>'ЖН-ОН-2'!D18+'ЖН-ОН-2'!E18</f>
        <v>0</v>
      </c>
      <c r="I21" s="68">
        <f>'ЖН-ОН-2'!F18+'ЖН-ОН-2'!G18</f>
        <v>0</v>
      </c>
      <c r="J21" s="68">
        <f>+'ЖН-ОН-2'!D17+'ЖН-ОН-2'!E17+'ЖН-ОН-2'!F17+'ЖН-ОН-2'!G17</f>
        <v>0</v>
      </c>
      <c r="K21" s="68">
        <f t="shared" si="0"/>
        <v>20</v>
      </c>
      <c r="L21" s="72" t="str">
        <f t="shared" si="1"/>
        <v>-</v>
      </c>
      <c r="M21" s="72">
        <f t="shared" si="2"/>
        <v>20</v>
      </c>
      <c r="N21" s="72" t="str">
        <f t="shared" si="3"/>
        <v>-</v>
      </c>
      <c r="O21" s="72"/>
    </row>
    <row r="22" spans="1:15" s="2" customFormat="1" ht="27.75" customHeight="1" thickBot="1">
      <c r="A22" s="68">
        <v>10</v>
      </c>
      <c r="B22" s="188" t="str">
        <f>'ЖН-ОН-1'!B18</f>
        <v>Турсунхўжаева Дилафруз Дилшод қизи </v>
      </c>
      <c r="C22" s="188"/>
      <c r="D22" s="69" t="str">
        <f>'ЖН-ОН-1'!C18</f>
        <v>К-16-075</v>
      </c>
      <c r="E22" s="70">
        <f>'ЖН-ОН-1'!D18+'ЖН-ОН-1'!E18</f>
        <v>17</v>
      </c>
      <c r="F22" s="70">
        <f>'ЖН-ОН-1'!F18+'ЖН-ОН-1'!G18</f>
        <v>17</v>
      </c>
      <c r="G22" s="68">
        <f>+'ЖН-ОН-1'!D18+'ЖН-ОН-1'!E18+'ЖН-ОН-1'!F18+'ЖН-ОН-1'!G18</f>
        <v>34</v>
      </c>
      <c r="H22" s="68">
        <f>'ЖН-ОН-2'!D19+'ЖН-ОН-2'!E19</f>
        <v>0</v>
      </c>
      <c r="I22" s="68">
        <f>'ЖН-ОН-2'!F19+'ЖН-ОН-2'!G19</f>
        <v>0</v>
      </c>
      <c r="J22" s="68">
        <f>+'ЖН-ОН-2'!D18+'ЖН-ОН-2'!E18+'ЖН-ОН-2'!F18+'ЖН-ОН-2'!G18</f>
        <v>0</v>
      </c>
      <c r="K22" s="68">
        <f t="shared" si="0"/>
        <v>34</v>
      </c>
      <c r="L22" s="72" t="str">
        <f t="shared" si="1"/>
        <v>-</v>
      </c>
      <c r="M22" s="72">
        <f t="shared" si="2"/>
        <v>34</v>
      </c>
      <c r="N22" s="72" t="str">
        <f t="shared" si="3"/>
        <v>-</v>
      </c>
      <c r="O22" s="72"/>
    </row>
    <row r="23" spans="1:15" s="2" customFormat="1" ht="27.75" customHeight="1" thickBot="1">
      <c r="A23" s="68">
        <v>11</v>
      </c>
      <c r="B23" s="188" t="str">
        <f>'ЖН-ОН-1'!B19</f>
        <v>Файзуллаева Рушана Баҳодировна</v>
      </c>
      <c r="C23" s="188"/>
      <c r="D23" s="69" t="str">
        <f>'ЖН-ОН-1'!C19</f>
        <v>D-16-013</v>
      </c>
      <c r="E23" s="70">
        <f>'ЖН-ОН-1'!D19+'ЖН-ОН-1'!E19</f>
        <v>16</v>
      </c>
      <c r="F23" s="70">
        <f>'ЖН-ОН-1'!F19+'ЖН-ОН-1'!G19</f>
        <v>17</v>
      </c>
      <c r="G23" s="68">
        <f>+'ЖН-ОН-1'!D19+'ЖН-ОН-1'!E19+'ЖН-ОН-1'!F19+'ЖН-ОН-1'!G19</f>
        <v>33</v>
      </c>
      <c r="H23" s="68">
        <f>'ЖН-ОН-2'!D20+'ЖН-ОН-2'!E20</f>
        <v>0</v>
      </c>
      <c r="I23" s="68">
        <f>'ЖН-ОН-2'!F20+'ЖН-ОН-2'!G20</f>
        <v>0</v>
      </c>
      <c r="J23" s="68">
        <f>+'ЖН-ОН-2'!D19+'ЖН-ОН-2'!E19+'ЖН-ОН-2'!F19+'ЖН-ОН-2'!G19</f>
        <v>0</v>
      </c>
      <c r="K23" s="68">
        <f t="shared" si="0"/>
        <v>33</v>
      </c>
      <c r="L23" s="72" t="str">
        <f t="shared" si="1"/>
        <v>-</v>
      </c>
      <c r="M23" s="72">
        <f t="shared" si="2"/>
        <v>33</v>
      </c>
      <c r="N23" s="72" t="str">
        <f t="shared" si="3"/>
        <v>-</v>
      </c>
      <c r="O23" s="72"/>
    </row>
    <row r="24" spans="1:15" s="2" customFormat="1" ht="27.75" customHeight="1" thickBot="1">
      <c r="A24" s="68">
        <v>12</v>
      </c>
      <c r="B24" s="188" t="str">
        <f>'ЖН-ОН-1'!B20</f>
        <v>Эшонқулова Шохиста Бахтиер қизи</v>
      </c>
      <c r="C24" s="188"/>
      <c r="D24" s="69" t="str">
        <f>'ЖН-ОН-1'!C20</f>
        <v>D-16-007</v>
      </c>
      <c r="E24" s="70">
        <f>'ЖН-ОН-1'!D20+'ЖН-ОН-1'!E20</f>
        <v>14</v>
      </c>
      <c r="F24" s="70">
        <f>'ЖН-ОН-1'!F20+'ЖН-ОН-1'!G20</f>
        <v>14</v>
      </c>
      <c r="G24" s="68">
        <f>+'ЖН-ОН-1'!D20+'ЖН-ОН-1'!E20+'ЖН-ОН-1'!F20+'ЖН-ОН-1'!G20</f>
        <v>28</v>
      </c>
      <c r="H24" s="68">
        <f>'ЖН-ОН-2'!D21+'ЖН-ОН-2'!E21</f>
        <v>0</v>
      </c>
      <c r="I24" s="68">
        <f>'ЖН-ОН-2'!F21+'ЖН-ОН-2'!G21</f>
        <v>0</v>
      </c>
      <c r="J24" s="68">
        <f>+'ЖН-ОН-2'!D20+'ЖН-ОН-2'!E20+'ЖН-ОН-2'!F20+'ЖН-ОН-2'!G20</f>
        <v>0</v>
      </c>
      <c r="K24" s="68">
        <f t="shared" si="0"/>
        <v>28</v>
      </c>
      <c r="L24" s="72" t="str">
        <f t="shared" si="1"/>
        <v>-</v>
      </c>
      <c r="M24" s="72">
        <f t="shared" si="2"/>
        <v>28</v>
      </c>
      <c r="N24" s="72" t="str">
        <f t="shared" si="3"/>
        <v>-</v>
      </c>
      <c r="O24" s="72"/>
    </row>
    <row r="25" spans="1:15" s="2" customFormat="1" ht="27.75" customHeight="1" thickBot="1">
      <c r="A25" s="68">
        <v>13</v>
      </c>
      <c r="B25" s="188" t="str">
        <f>'ЖН-ОН-1'!B21</f>
        <v>Мирзакаримов Жасурбек Қучқорбой ўғли</v>
      </c>
      <c r="C25" s="188"/>
      <c r="D25" s="69">
        <f>'ЖН-ОН-1'!C21</f>
        <v>0</v>
      </c>
      <c r="E25" s="70">
        <f>'ЖН-ОН-1'!D21+'ЖН-ОН-1'!E21</f>
        <v>17</v>
      </c>
      <c r="F25" s="70">
        <f>'ЖН-ОН-1'!F21+'ЖН-ОН-1'!G21</f>
        <v>17</v>
      </c>
      <c r="G25" s="68">
        <f>+'ЖН-ОН-1'!D21+'ЖН-ОН-1'!E21+'ЖН-ОН-1'!F21+'ЖН-ОН-1'!G21</f>
        <v>34</v>
      </c>
      <c r="H25" s="68">
        <f>'ЖН-ОН-2'!D22+'ЖН-ОН-2'!E22</f>
        <v>0</v>
      </c>
      <c r="I25" s="68">
        <f>'ЖН-ОН-2'!F22+'ЖН-ОН-2'!G22</f>
        <v>0</v>
      </c>
      <c r="J25" s="68">
        <f>+'ЖН-ОН-2'!D21+'ЖН-ОН-2'!E21+'ЖН-ОН-2'!F21+'ЖН-ОН-2'!G21</f>
        <v>0</v>
      </c>
      <c r="K25" s="68">
        <f t="shared" si="0"/>
        <v>34</v>
      </c>
      <c r="L25" s="72" t="str">
        <f t="shared" si="1"/>
        <v>-</v>
      </c>
      <c r="M25" s="72">
        <f t="shared" si="2"/>
        <v>34</v>
      </c>
      <c r="N25" s="72" t="str">
        <f t="shared" si="3"/>
        <v>-</v>
      </c>
      <c r="O25" s="72"/>
    </row>
    <row r="26" spans="1:15" s="2" customFormat="1" ht="27.75" customHeight="1" thickBot="1">
      <c r="A26" s="68">
        <v>14</v>
      </c>
      <c r="B26" s="188" t="str">
        <f>'ЖН-ОН-1'!B22</f>
        <v>Шаропов Обид Миролимович</v>
      </c>
      <c r="C26" s="188"/>
      <c r="D26" s="69" t="str">
        <f>'ЖН-ОН-1'!C22</f>
        <v>K-16-062</v>
      </c>
      <c r="E26" s="70">
        <f>'ЖН-ОН-1'!D22+'ЖН-ОН-1'!E22</f>
        <v>15</v>
      </c>
      <c r="F26" s="70">
        <f>'ЖН-ОН-1'!F22+'ЖН-ОН-1'!G22</f>
        <v>15</v>
      </c>
      <c r="G26" s="68">
        <f>+'ЖН-ОН-1'!D22+'ЖН-ОН-1'!E22+'ЖН-ОН-1'!F22+'ЖН-ОН-1'!G22</f>
        <v>30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+'ЖН-ОН-2'!D22+'ЖН-ОН-2'!E22+'ЖН-ОН-2'!F22+'ЖН-ОН-2'!G22</f>
        <v>0</v>
      </c>
      <c r="K26" s="68">
        <f t="shared" si="0"/>
        <v>30</v>
      </c>
      <c r="L26" s="72" t="str">
        <f t="shared" si="1"/>
        <v>-</v>
      </c>
      <c r="M26" s="72">
        <f t="shared" si="2"/>
        <v>30</v>
      </c>
      <c r="N26" s="72" t="str">
        <f t="shared" si="3"/>
        <v>-</v>
      </c>
      <c r="O26" s="72"/>
    </row>
    <row r="27" spans="1:15" s="2" customFormat="1" ht="40.5" customHeight="1" thickBot="1">
      <c r="A27" s="68">
        <v>15</v>
      </c>
      <c r="B27" s="182">
        <f>'ЖН-ОН-1'!B23</f>
        <v>0</v>
      </c>
      <c r="C27" s="183"/>
      <c r="D27" s="69">
        <f>'ЖН-ОН-1'!C23</f>
        <v>0</v>
      </c>
      <c r="E27" s="70">
        <f>'ЖН-ОН-1'!D23+'ЖН-ОН-1'!E23</f>
        <v>0</v>
      </c>
      <c r="F27" s="70">
        <f>'ЖН-ОН-1'!F23+'ЖН-ОН-1'!G23</f>
        <v>0</v>
      </c>
      <c r="G27" s="68">
        <f>+'ЖН-ОН-1'!D23+'ЖН-ОН-1'!E23+'ЖН-ОН-1'!F23+'ЖН-ОН-1'!G23</f>
        <v>0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+'ЖН-ОН-2'!#REF!+'ЖН-ОН-2'!#REF!+'ЖН-ОН-2'!#REF!+'ЖН-ОН-2'!#REF!</f>
        <v>#REF!</v>
      </c>
      <c r="K27" s="68" t="e">
        <f t="shared" si="0"/>
        <v>#REF!</v>
      </c>
      <c r="L27" s="72" t="e">
        <f t="shared" si="1"/>
        <v>#REF!</v>
      </c>
      <c r="M27" s="72" t="e">
        <f t="shared" si="2"/>
        <v>#REF!</v>
      </c>
      <c r="N27" s="72" t="e">
        <f t="shared" si="3"/>
        <v>#REF!</v>
      </c>
      <c r="O27" s="72"/>
    </row>
    <row r="28" spans="1:15" s="2" customFormat="1" ht="22.5" customHeight="1" hidden="1">
      <c r="A28" s="68">
        <v>20</v>
      </c>
      <c r="B28" s="176" t="e">
        <f>'ЖН-ОН-1'!#REF!</f>
        <v>#REF!</v>
      </c>
      <c r="C28" s="176"/>
      <c r="D28" s="71" t="e">
        <f>'ЖН-ОН-1'!#REF!</f>
        <v>#REF!</v>
      </c>
      <c r="E28" s="68" t="e">
        <f>'ЖН-ОН-1'!#REF!+'ЖН-ОН-1'!#REF!</f>
        <v>#REF!</v>
      </c>
      <c r="F28" s="68" t="e">
        <f>'ЖН-ОН-1'!#REF!+'ЖН-ОН-1'!#REF!</f>
        <v>#REF!</v>
      </c>
      <c r="G28" s="68" t="e">
        <f aca="true" t="shared" si="4" ref="G28:G34">E28+F28</f>
        <v>#REF!</v>
      </c>
      <c r="H28" s="68">
        <f>'ЖН-ОН-2'!D28+'ЖН-ОН-2'!E28</f>
        <v>0</v>
      </c>
      <c r="I28" s="68">
        <f>'ЖН-ОН-2'!F28+'ЖН-ОН-2'!G28</f>
        <v>0</v>
      </c>
      <c r="J28" s="68">
        <f aca="true" t="shared" si="5" ref="J28:J34">H28+I28</f>
        <v>0</v>
      </c>
      <c r="K28" s="68" t="e">
        <f t="shared" si="0"/>
        <v>#REF!</v>
      </c>
      <c r="L28" s="72" t="e">
        <f aca="true" t="shared" si="6" ref="L28:L34">IF(OR(E28&lt;11,F28&lt;11,H28&lt;11,I28&lt;6),"-","")</f>
        <v>#REF!</v>
      </c>
      <c r="M28" s="72" t="e">
        <f t="shared" si="2"/>
        <v>#REF!</v>
      </c>
      <c r="N28" s="72" t="e">
        <f t="shared" si="3"/>
        <v>#REF!</v>
      </c>
      <c r="O28" s="72"/>
    </row>
    <row r="29" spans="1:15" s="2" customFormat="1" ht="22.5" customHeight="1" hidden="1">
      <c r="A29" s="68">
        <v>21</v>
      </c>
      <c r="B29" s="176" t="e">
        <f>'ЖН-ОН-1'!#REF!</f>
        <v>#REF!</v>
      </c>
      <c r="C29" s="176"/>
      <c r="D29" s="71" t="e">
        <f>'ЖН-ОН-1'!#REF!</f>
        <v>#REF!</v>
      </c>
      <c r="E29" s="68" t="e">
        <f>'ЖН-ОН-1'!#REF!+'ЖН-ОН-1'!#REF!</f>
        <v>#REF!</v>
      </c>
      <c r="F29" s="68" t="e">
        <f>'ЖН-ОН-1'!#REF!+'ЖН-ОН-1'!#REF!</f>
        <v>#REF!</v>
      </c>
      <c r="G29" s="68" t="e">
        <f t="shared" si="4"/>
        <v>#REF!</v>
      </c>
      <c r="H29" s="68">
        <f>'ЖН-ОН-2'!D29+'ЖН-ОН-2'!E29</f>
        <v>0</v>
      </c>
      <c r="I29" s="68">
        <f>'ЖН-ОН-2'!F29+'ЖН-ОН-2'!G29</f>
        <v>0</v>
      </c>
      <c r="J29" s="68">
        <f t="shared" si="5"/>
        <v>0</v>
      </c>
      <c r="K29" s="68" t="e">
        <f t="shared" si="0"/>
        <v>#REF!</v>
      </c>
      <c r="L29" s="72" t="e">
        <f t="shared" si="6"/>
        <v>#REF!</v>
      </c>
      <c r="M29" s="72" t="e">
        <f t="shared" si="2"/>
        <v>#REF!</v>
      </c>
      <c r="N29" s="72" t="e">
        <f t="shared" si="3"/>
        <v>#REF!</v>
      </c>
      <c r="O29" s="72"/>
    </row>
    <row r="30" spans="1:15" s="2" customFormat="1" ht="22.5" customHeight="1" hidden="1">
      <c r="A30" s="68">
        <v>22</v>
      </c>
      <c r="B30" s="176" t="e">
        <f>'ЖН-ОН-1'!#REF!</f>
        <v>#REF!</v>
      </c>
      <c r="C30" s="176"/>
      <c r="D30" s="71" t="e">
        <f>'ЖН-ОН-1'!#REF!</f>
        <v>#REF!</v>
      </c>
      <c r="E30" s="68" t="e">
        <f>'ЖН-ОН-1'!#REF!+'ЖН-ОН-1'!#REF!</f>
        <v>#REF!</v>
      </c>
      <c r="F30" s="68" t="e">
        <f>'ЖН-ОН-1'!#REF!+'ЖН-ОН-1'!#REF!</f>
        <v>#REF!</v>
      </c>
      <c r="G30" s="68" t="e">
        <f t="shared" si="4"/>
        <v>#REF!</v>
      </c>
      <c r="H30" s="68">
        <f>'ЖН-ОН-2'!D30+'ЖН-ОН-2'!E30</f>
        <v>0</v>
      </c>
      <c r="I30" s="68">
        <f>'ЖН-ОН-2'!F30+'ЖН-ОН-2'!G30</f>
        <v>0</v>
      </c>
      <c r="J30" s="68">
        <f t="shared" si="5"/>
        <v>0</v>
      </c>
      <c r="K30" s="68" t="e">
        <f t="shared" si="0"/>
        <v>#REF!</v>
      </c>
      <c r="L30" s="72" t="e">
        <f t="shared" si="6"/>
        <v>#REF!</v>
      </c>
      <c r="M30" s="72" t="e">
        <f t="shared" si="2"/>
        <v>#REF!</v>
      </c>
      <c r="N30" s="72" t="e">
        <f t="shared" si="3"/>
        <v>#REF!</v>
      </c>
      <c r="O30" s="72"/>
    </row>
    <row r="31" spans="1:15" s="2" customFormat="1" ht="22.5" customHeight="1" hidden="1">
      <c r="A31" s="68">
        <v>23</v>
      </c>
      <c r="B31" s="176" t="e">
        <f>'ЖН-ОН-1'!#REF!</f>
        <v>#REF!</v>
      </c>
      <c r="C31" s="176"/>
      <c r="D31" s="71" t="e">
        <f>'ЖН-ОН-1'!#REF!</f>
        <v>#REF!</v>
      </c>
      <c r="E31" s="68" t="e">
        <f>'ЖН-ОН-1'!#REF!+'ЖН-ОН-1'!#REF!</f>
        <v>#REF!</v>
      </c>
      <c r="F31" s="68" t="e">
        <f>'ЖН-ОН-1'!#REF!+'ЖН-ОН-1'!#REF!</f>
        <v>#REF!</v>
      </c>
      <c r="G31" s="68" t="e">
        <f t="shared" si="4"/>
        <v>#REF!</v>
      </c>
      <c r="H31" s="68">
        <f>'ЖН-ОН-2'!D31+'ЖН-ОН-2'!E31</f>
        <v>0</v>
      </c>
      <c r="I31" s="68">
        <f>'ЖН-ОН-2'!F31+'ЖН-ОН-2'!G31</f>
        <v>0</v>
      </c>
      <c r="J31" s="68">
        <f t="shared" si="5"/>
        <v>0</v>
      </c>
      <c r="K31" s="68" t="e">
        <f t="shared" si="0"/>
        <v>#REF!</v>
      </c>
      <c r="L31" s="72" t="e">
        <f t="shared" si="6"/>
        <v>#REF!</v>
      </c>
      <c r="M31" s="72" t="e">
        <f t="shared" si="2"/>
        <v>#REF!</v>
      </c>
      <c r="N31" s="72" t="e">
        <f t="shared" si="3"/>
        <v>#REF!</v>
      </c>
      <c r="O31" s="72"/>
    </row>
    <row r="32" spans="1:15" s="2" customFormat="1" ht="22.5" customHeight="1" hidden="1">
      <c r="A32" s="68">
        <v>24</v>
      </c>
      <c r="B32" s="176" t="e">
        <f>'ЖН-ОН-1'!#REF!</f>
        <v>#REF!</v>
      </c>
      <c r="C32" s="176"/>
      <c r="D32" s="71" t="e">
        <f>'ЖН-ОН-1'!#REF!</f>
        <v>#REF!</v>
      </c>
      <c r="E32" s="68" t="e">
        <f>'ЖН-ОН-1'!#REF!+'ЖН-ОН-1'!#REF!</f>
        <v>#REF!</v>
      </c>
      <c r="F32" s="68" t="e">
        <f>'ЖН-ОН-1'!#REF!+'ЖН-ОН-1'!#REF!</f>
        <v>#REF!</v>
      </c>
      <c r="G32" s="68" t="e">
        <f t="shared" si="4"/>
        <v>#REF!</v>
      </c>
      <c r="H32" s="68">
        <f>'ЖН-ОН-2'!D32+'ЖН-ОН-2'!E32</f>
        <v>0</v>
      </c>
      <c r="I32" s="68">
        <f>'ЖН-ОН-2'!F32+'ЖН-ОН-2'!G32</f>
        <v>0</v>
      </c>
      <c r="J32" s="68">
        <f t="shared" si="5"/>
        <v>0</v>
      </c>
      <c r="K32" s="68" t="e">
        <f t="shared" si="0"/>
        <v>#REF!</v>
      </c>
      <c r="L32" s="72" t="e">
        <f t="shared" si="6"/>
        <v>#REF!</v>
      </c>
      <c r="M32" s="72" t="e">
        <f t="shared" si="2"/>
        <v>#REF!</v>
      </c>
      <c r="N32" s="72" t="e">
        <f t="shared" si="3"/>
        <v>#REF!</v>
      </c>
      <c r="O32" s="72"/>
    </row>
    <row r="33" spans="1:15" s="2" customFormat="1" ht="22.5" customHeight="1" hidden="1">
      <c r="A33" s="68">
        <v>25</v>
      </c>
      <c r="B33" s="176" t="e">
        <f>'ЖН-ОН-1'!#REF!</f>
        <v>#REF!</v>
      </c>
      <c r="C33" s="176"/>
      <c r="D33" s="71" t="e">
        <f>'ЖН-ОН-1'!#REF!</f>
        <v>#REF!</v>
      </c>
      <c r="E33" s="68" t="e">
        <f>'ЖН-ОН-1'!#REF!+'ЖН-ОН-1'!#REF!</f>
        <v>#REF!</v>
      </c>
      <c r="F33" s="68" t="e">
        <f>'ЖН-ОН-1'!#REF!+'ЖН-ОН-1'!#REF!</f>
        <v>#REF!</v>
      </c>
      <c r="G33" s="68" t="e">
        <f t="shared" si="4"/>
        <v>#REF!</v>
      </c>
      <c r="H33" s="68">
        <f>'ЖН-ОН-2'!D33+'ЖН-ОН-2'!E33</f>
        <v>0</v>
      </c>
      <c r="I33" s="68">
        <f>'ЖН-ОН-2'!F33+'ЖН-ОН-2'!G33</f>
        <v>0</v>
      </c>
      <c r="J33" s="68">
        <f t="shared" si="5"/>
        <v>0</v>
      </c>
      <c r="K33" s="68" t="e">
        <f t="shared" si="0"/>
        <v>#REF!</v>
      </c>
      <c r="L33" s="72" t="e">
        <f t="shared" si="6"/>
        <v>#REF!</v>
      </c>
      <c r="M33" s="72" t="e">
        <f t="shared" si="2"/>
        <v>#REF!</v>
      </c>
      <c r="N33" s="72" t="e">
        <f t="shared" si="3"/>
        <v>#REF!</v>
      </c>
      <c r="O33" s="72"/>
    </row>
    <row r="34" spans="1:15" s="2" customFormat="1" ht="22.5" customHeight="1" hidden="1">
      <c r="A34" s="68">
        <v>26</v>
      </c>
      <c r="B34" s="176" t="e">
        <f>'ЖН-ОН-1'!#REF!</f>
        <v>#REF!</v>
      </c>
      <c r="C34" s="176"/>
      <c r="D34" s="71" t="e">
        <f>'ЖН-ОН-1'!#REF!</f>
        <v>#REF!</v>
      </c>
      <c r="E34" s="68" t="e">
        <f>'ЖН-ОН-1'!#REF!+'ЖН-ОН-1'!#REF!</f>
        <v>#REF!</v>
      </c>
      <c r="F34" s="68" t="e">
        <f>'ЖН-ОН-1'!#REF!+'ЖН-ОН-1'!#REF!</f>
        <v>#REF!</v>
      </c>
      <c r="G34" s="68" t="e">
        <f t="shared" si="4"/>
        <v>#REF!</v>
      </c>
      <c r="H34" s="68">
        <f>'ЖН-ОН-2'!D34+'ЖН-ОН-2'!E34</f>
        <v>0</v>
      </c>
      <c r="I34" s="68">
        <f>'ЖН-ОН-2'!F34+'ЖН-ОН-2'!G34</f>
        <v>0</v>
      </c>
      <c r="J34" s="68">
        <f t="shared" si="5"/>
        <v>0</v>
      </c>
      <c r="K34" s="68" t="e">
        <f t="shared" si="0"/>
        <v>#REF!</v>
      </c>
      <c r="L34" s="72" t="e">
        <f t="shared" si="6"/>
        <v>#REF!</v>
      </c>
      <c r="M34" s="72" t="e">
        <f t="shared" si="2"/>
        <v>#REF!</v>
      </c>
      <c r="N34" s="72" t="e">
        <f t="shared" si="3"/>
        <v>#REF!</v>
      </c>
      <c r="O34" s="72"/>
    </row>
    <row r="35" spans="1:15" ht="49.5" customHeight="1" thickBot="1">
      <c r="A35" s="178" t="s">
        <v>14</v>
      </c>
      <c r="B35" s="178"/>
      <c r="C35" s="178"/>
      <c r="D35" s="73"/>
      <c r="E35" s="74"/>
      <c r="F35" s="75"/>
      <c r="G35" s="75"/>
      <c r="H35" s="75"/>
      <c r="I35" s="74"/>
      <c r="J35" s="74"/>
      <c r="K35" s="76"/>
      <c r="L35" s="76"/>
      <c r="M35" s="74"/>
      <c r="N35" s="74"/>
      <c r="O35" s="92"/>
    </row>
    <row r="36" spans="1:3" ht="39.75" customHeight="1">
      <c r="A36" s="179"/>
      <c r="B36" s="179"/>
      <c r="C36" s="179"/>
    </row>
    <row r="37" spans="1:15" ht="18.75">
      <c r="A37" s="15"/>
      <c r="B37" s="15"/>
      <c r="C37" s="16" t="s">
        <v>15</v>
      </c>
      <c r="D37" s="36">
        <f>M!G22</f>
        <v>15</v>
      </c>
      <c r="E37" s="55"/>
      <c r="F37" s="55"/>
      <c r="G37" s="18" t="s">
        <v>80</v>
      </c>
      <c r="H37" s="18"/>
      <c r="I37" s="18"/>
      <c r="J37" s="18"/>
      <c r="K37" s="12"/>
      <c r="L37" s="12"/>
      <c r="M37" s="12"/>
      <c r="N37" s="19"/>
      <c r="O37" s="12"/>
    </row>
    <row r="38" spans="1:15" ht="18.75">
      <c r="A38" s="15"/>
      <c r="B38" s="15"/>
      <c r="C38" s="16"/>
      <c r="D38" s="56"/>
      <c r="E38" s="18"/>
      <c r="F38" s="18"/>
      <c r="G38" s="18"/>
      <c r="H38" s="18"/>
      <c r="I38" s="12"/>
      <c r="J38" s="12"/>
      <c r="K38" s="18"/>
      <c r="L38" s="18"/>
      <c r="M38" s="12"/>
      <c r="N38" s="19"/>
      <c r="O38" s="12"/>
    </row>
    <row r="39" spans="1:15" ht="27" customHeight="1">
      <c r="A39" s="12"/>
      <c r="B39" s="12"/>
      <c r="C39" s="19"/>
      <c r="D39" s="186" t="s">
        <v>16</v>
      </c>
      <c r="E39" s="186"/>
      <c r="F39" s="186"/>
      <c r="G39" s="186"/>
      <c r="H39" s="18"/>
      <c r="I39" s="17"/>
      <c r="J39" s="17"/>
      <c r="K39" s="187" t="s">
        <v>17</v>
      </c>
      <c r="L39" s="187"/>
      <c r="M39" s="17"/>
      <c r="N39" s="17"/>
      <c r="O39" s="12"/>
    </row>
    <row r="40" spans="1:15" ht="18.75">
      <c r="A40" s="177"/>
      <c r="B40" s="177"/>
      <c r="C40" s="1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8.75">
      <c r="A41" s="19" t="s">
        <v>75</v>
      </c>
      <c r="B41" s="19"/>
      <c r="C41" s="19"/>
      <c r="D41" s="184" t="str">
        <f>M!F22</f>
        <v>О.Кучаров</v>
      </c>
      <c r="E41" s="184"/>
      <c r="F41" s="184"/>
      <c r="G41" s="184"/>
      <c r="H41" s="55"/>
      <c r="I41" s="55"/>
      <c r="J41" s="55"/>
      <c r="K41" s="18" t="s">
        <v>18</v>
      </c>
      <c r="L41" s="18"/>
      <c r="M41" s="185"/>
      <c r="N41" s="185"/>
      <c r="O41" s="57" t="str">
        <f>M!G8</f>
        <v>Ф.Эрназаров</v>
      </c>
    </row>
    <row r="42" spans="1:15" ht="18.75">
      <c r="A42" s="180" t="s">
        <v>19</v>
      </c>
      <c r="B42" s="180"/>
      <c r="C42" s="20" t="s">
        <v>1</v>
      </c>
      <c r="D42" s="181" t="s">
        <v>20</v>
      </c>
      <c r="E42" s="181"/>
      <c r="F42" s="181"/>
      <c r="G42" s="181"/>
      <c r="H42" s="55"/>
      <c r="I42" s="21"/>
      <c r="J42" s="21"/>
      <c r="K42" s="12"/>
      <c r="L42" s="12"/>
      <c r="M42" s="181" t="s">
        <v>21</v>
      </c>
      <c r="N42" s="181"/>
      <c r="O42" s="21" t="s">
        <v>20</v>
      </c>
    </row>
  </sheetData>
  <sheetProtection/>
  <mergeCells count="51">
    <mergeCell ref="A2:Q2"/>
    <mergeCell ref="A3:Q3"/>
    <mergeCell ref="A6:O6"/>
    <mergeCell ref="A4:I4"/>
    <mergeCell ref="A5:H5"/>
    <mergeCell ref="C9:F9"/>
    <mergeCell ref="H9:K9"/>
    <mergeCell ref="M9:N9"/>
    <mergeCell ref="E7:F7"/>
    <mergeCell ref="H7:I7"/>
    <mergeCell ref="A8:B8"/>
    <mergeCell ref="B14:C14"/>
    <mergeCell ref="A11:A12"/>
    <mergeCell ref="B11:C12"/>
    <mergeCell ref="D11:D12"/>
    <mergeCell ref="E11:K11"/>
    <mergeCell ref="L11:L12"/>
    <mergeCell ref="M11:M12"/>
    <mergeCell ref="B18:C18"/>
    <mergeCell ref="O11:O12"/>
    <mergeCell ref="B15:C15"/>
    <mergeCell ref="B16:C16"/>
    <mergeCell ref="N11:N12"/>
    <mergeCell ref="B17:C17"/>
    <mergeCell ref="B25:C25"/>
    <mergeCell ref="B26:C26"/>
    <mergeCell ref="B23:C23"/>
    <mergeCell ref="B24:C24"/>
    <mergeCell ref="B13:C13"/>
    <mergeCell ref="B21:C21"/>
    <mergeCell ref="B22:C22"/>
    <mergeCell ref="B19:C19"/>
    <mergeCell ref="B20:C20"/>
    <mergeCell ref="A42:B42"/>
    <mergeCell ref="D42:G42"/>
    <mergeCell ref="M42:N42"/>
    <mergeCell ref="B27:C27"/>
    <mergeCell ref="B30:C30"/>
    <mergeCell ref="D41:G41"/>
    <mergeCell ref="M41:N41"/>
    <mergeCell ref="D39:G39"/>
    <mergeCell ref="K39:L39"/>
    <mergeCell ref="B29:C29"/>
    <mergeCell ref="B28:C28"/>
    <mergeCell ref="A40:C40"/>
    <mergeCell ref="B31:C31"/>
    <mergeCell ref="B32:C32"/>
    <mergeCell ref="A35:C35"/>
    <mergeCell ref="A36:C36"/>
    <mergeCell ref="B33:C33"/>
    <mergeCell ref="B34:C3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0">
      <selection activeCell="A6" sqref="A6:P6"/>
    </sheetView>
  </sheetViews>
  <sheetFormatPr defaultColWidth="9.140625" defaultRowHeight="12.75"/>
  <cols>
    <col min="1" max="2" width="4.57421875" style="1" customWidth="1"/>
    <col min="3" max="3" width="39.8515625" style="1" customWidth="1"/>
    <col min="4" max="4" width="13.5742187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1" width="9.7109375" style="1" customWidth="1"/>
    <col min="12" max="12" width="10.00390625" style="1" customWidth="1"/>
    <col min="13" max="13" width="12.57421875" style="1" customWidth="1"/>
    <col min="14" max="14" width="9.140625" style="1" customWidth="1"/>
    <col min="15" max="15" width="6.7109375" style="1" customWidth="1"/>
    <col min="16" max="16" width="10.42187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37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+M!D9</f>
        <v>I-18/02-202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20.2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4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5.75" customHeight="1">
      <c r="A8" s="191" t="s">
        <v>39</v>
      </c>
      <c r="B8" s="191"/>
      <c r="C8" s="48" t="str">
        <f>'ЖН-ОН-1'!H5</f>
        <v>Иш юритиш</v>
      </c>
      <c r="D8" s="49" t="s">
        <v>50</v>
      </c>
      <c r="E8" s="49"/>
      <c r="F8" s="49"/>
      <c r="G8" s="50" t="str">
        <f>'ЖН-ОН-1'!H6</f>
        <v>Холиёров У</v>
      </c>
      <c r="H8" s="50"/>
      <c r="I8" s="51"/>
      <c r="J8" s="51"/>
      <c r="K8" s="52"/>
      <c r="L8" s="35" t="s">
        <v>49</v>
      </c>
      <c r="M8" s="35"/>
      <c r="N8" s="53" t="str">
        <f>'ЖН-ОН-1'!H7</f>
        <v>Кучаров Ж</v>
      </c>
      <c r="O8" s="54"/>
      <c r="P8" s="52"/>
      <c r="Q8" s="52"/>
    </row>
    <row r="9" spans="1:17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M!C9</f>
        <v>64</v>
      </c>
      <c r="H9" s="198" t="s">
        <v>43</v>
      </c>
      <c r="I9" s="198"/>
      <c r="J9" s="198"/>
      <c r="K9" s="198"/>
      <c r="L9" s="114">
        <f>M!E9</f>
        <v>13</v>
      </c>
      <c r="M9" s="199" t="str">
        <f>M!F9</f>
        <v>июнь 2018 йил</v>
      </c>
      <c r="N9" s="199"/>
      <c r="O9" s="38"/>
      <c r="P9" s="38"/>
      <c r="Q9" s="38"/>
    </row>
    <row r="10" spans="1:16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</row>
    <row r="11" spans="1:16" ht="25.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  <c r="P11" s="190"/>
    </row>
    <row r="12" spans="1:16" ht="72.75" customHeight="1" thickBot="1">
      <c r="A12" s="192"/>
      <c r="B12" s="190"/>
      <c r="C12" s="190"/>
      <c r="D12" s="193"/>
      <c r="E12" s="67" t="s">
        <v>63</v>
      </c>
      <c r="F12" s="67" t="s">
        <v>3</v>
      </c>
      <c r="G12" s="67" t="s">
        <v>64</v>
      </c>
      <c r="H12" s="67" t="s">
        <v>34</v>
      </c>
      <c r="I12" s="67" t="s">
        <v>65</v>
      </c>
      <c r="J12" s="67" t="s">
        <v>66</v>
      </c>
      <c r="K12" s="67" t="s">
        <v>67</v>
      </c>
      <c r="L12" s="189"/>
      <c r="M12" s="189"/>
      <c r="N12" s="189"/>
      <c r="O12" s="190"/>
      <c r="P12" s="190"/>
    </row>
    <row r="13" spans="1:16" s="2" customFormat="1" ht="27.75" customHeight="1" thickBot="1">
      <c r="A13" s="68">
        <v>1</v>
      </c>
      <c r="B13" s="201" t="str">
        <f>'ЖН-ОН-1'!B9</f>
        <v>Жуманиязов Сухроб Қудрат ўғли</v>
      </c>
      <c r="C13" s="201"/>
      <c r="D13" s="69" t="str">
        <f>'ЖН-ОН-1'!C9</f>
        <v>D-16-011</v>
      </c>
      <c r="E13" s="68">
        <f>'ЖН-ОН-1'!H9+'ЖН-ОН-1'!I9</f>
        <v>12</v>
      </c>
      <c r="F13" s="68">
        <f>'ЖН-ОН-1'!J9+'ЖН-ОН-1'!K9</f>
        <v>14</v>
      </c>
      <c r="G13" s="68">
        <f>+'ЖН-ОН-1'!H9+'ЖН-ОН-1'!I9+'ЖН-ОН-1'!J9+'ЖН-ОН-1'!K9</f>
        <v>26</v>
      </c>
      <c r="H13" s="68">
        <f>'ЖН-ОН-2'!H10+'ЖН-ОН-2'!I10</f>
        <v>0</v>
      </c>
      <c r="I13" s="68">
        <f>'ЖН-ОН-2'!J10+'ЖН-ОН-2'!K10</f>
        <v>0</v>
      </c>
      <c r="J13" s="68">
        <f>+'ЖН-ОН-2'!H9+'ЖН-ОН-2'!I9+'ЖН-ОН-2'!J9+'ЖН-ОН-2'!K9</f>
        <v>0</v>
      </c>
      <c r="K13" s="68">
        <f>G13+J13</f>
        <v>26</v>
      </c>
      <c r="L13" s="72" t="str">
        <f aca="true" t="shared" si="0" ref="L13:L27">IF(OR(K13&lt;39),"-","")</f>
        <v>-</v>
      </c>
      <c r="M13" s="72">
        <f>IF(L13="-",K13,"")</f>
        <v>26</v>
      </c>
      <c r="N13" s="72" t="str">
        <f>IF(L13="-","-","")</f>
        <v>-</v>
      </c>
      <c r="O13" s="202"/>
      <c r="P13" s="202"/>
    </row>
    <row r="14" spans="1:16" s="2" customFormat="1" ht="27.75" customHeight="1" thickBot="1">
      <c r="A14" s="68">
        <v>2</v>
      </c>
      <c r="B14" s="201" t="str">
        <f>'ЖН-ОН-1'!B10</f>
        <v>Ибрагимов Шербек Эшмирза ўғли</v>
      </c>
      <c r="C14" s="201"/>
      <c r="D14" s="69" t="str">
        <f>'ЖН-ОН-1'!C10</f>
        <v>K-16-053</v>
      </c>
      <c r="E14" s="68">
        <f>'ЖН-ОН-1'!H10+'ЖН-ОН-1'!I10</f>
        <v>16</v>
      </c>
      <c r="F14" s="68">
        <f>'ЖН-ОН-1'!J10+'ЖН-ОН-1'!K10</f>
        <v>16</v>
      </c>
      <c r="G14" s="68">
        <f>+'ЖН-ОН-1'!H10+'ЖН-ОН-1'!I10+'ЖН-ОН-1'!J10+'ЖН-ОН-1'!K10</f>
        <v>32</v>
      </c>
      <c r="H14" s="68">
        <f>'ЖН-ОН-2'!H11+'ЖН-ОН-2'!I11</f>
        <v>0</v>
      </c>
      <c r="I14" s="68">
        <f>'ЖН-ОН-2'!J11+'ЖН-ОН-2'!K11</f>
        <v>0</v>
      </c>
      <c r="J14" s="68">
        <f>+'ЖН-ОН-2'!H10+'ЖН-ОН-2'!I10+'ЖН-ОН-2'!J10+'ЖН-ОН-2'!K10</f>
        <v>0</v>
      </c>
      <c r="K14" s="68">
        <f aca="true" t="shared" si="1" ref="K14:K27">G14+J14</f>
        <v>32</v>
      </c>
      <c r="L14" s="72" t="str">
        <f t="shared" si="0"/>
        <v>-</v>
      </c>
      <c r="M14" s="72">
        <f aca="true" t="shared" si="2" ref="M14:M27">IF(L14="-",K14,"")</f>
        <v>32</v>
      </c>
      <c r="N14" s="72" t="str">
        <f aca="true" t="shared" si="3" ref="N14:N27">IF(L14="-","-","")</f>
        <v>-</v>
      </c>
      <c r="O14" s="202"/>
      <c r="P14" s="202"/>
    </row>
    <row r="15" spans="1:16" s="2" customFormat="1" ht="27.75" customHeight="1" thickBot="1">
      <c r="A15" s="68">
        <v>3</v>
      </c>
      <c r="B15" s="201" t="str">
        <f>'ЖН-ОН-1'!B11</f>
        <v>Исроилов Олимжон Комилжон ўғли</v>
      </c>
      <c r="C15" s="201"/>
      <c r="D15" s="69" t="str">
        <f>'ЖН-ОН-1'!C11</f>
        <v>K-16-041</v>
      </c>
      <c r="E15" s="68">
        <f>'ЖН-ОН-1'!H11+'ЖН-ОН-1'!I11</f>
        <v>15</v>
      </c>
      <c r="F15" s="68">
        <f>'ЖН-ОН-1'!J11+'ЖН-ОН-1'!K11</f>
        <v>16</v>
      </c>
      <c r="G15" s="68">
        <f>+'ЖН-ОН-1'!H11+'ЖН-ОН-1'!I11+'ЖН-ОН-1'!J11+'ЖН-ОН-1'!K11</f>
        <v>31</v>
      </c>
      <c r="H15" s="68">
        <f>'ЖН-ОН-2'!H12+'ЖН-ОН-2'!I12</f>
        <v>0</v>
      </c>
      <c r="I15" s="68">
        <f>'ЖН-ОН-2'!J12+'ЖН-ОН-2'!K12</f>
        <v>0</v>
      </c>
      <c r="J15" s="68">
        <f>+'ЖН-ОН-2'!H11+'ЖН-ОН-2'!I11+'ЖН-ОН-2'!J11+'ЖН-ОН-2'!K11</f>
        <v>0</v>
      </c>
      <c r="K15" s="68">
        <f t="shared" si="1"/>
        <v>31</v>
      </c>
      <c r="L15" s="72" t="str">
        <f t="shared" si="0"/>
        <v>-</v>
      </c>
      <c r="M15" s="72">
        <f t="shared" si="2"/>
        <v>31</v>
      </c>
      <c r="N15" s="72" t="str">
        <f t="shared" si="3"/>
        <v>-</v>
      </c>
      <c r="O15" s="202"/>
      <c r="P15" s="202"/>
    </row>
    <row r="16" spans="1:16" s="2" customFormat="1" ht="27.75" customHeight="1" thickBot="1">
      <c r="A16" s="68">
        <v>4</v>
      </c>
      <c r="B16" s="201" t="str">
        <f>'ЖН-ОН-1'!B12</f>
        <v>Қудратов Нуриддин Ҳамза ўғли</v>
      </c>
      <c r="C16" s="201"/>
      <c r="D16" s="69" t="str">
        <f>'ЖН-ОН-1'!C12</f>
        <v>D-16-005</v>
      </c>
      <c r="E16" s="68">
        <f>'ЖН-ОН-1'!H12+'ЖН-ОН-1'!I12</f>
        <v>15</v>
      </c>
      <c r="F16" s="68">
        <f>'ЖН-ОН-1'!J12+'ЖН-ОН-1'!K12</f>
        <v>16</v>
      </c>
      <c r="G16" s="68">
        <f>+'ЖН-ОН-1'!H12+'ЖН-ОН-1'!I12+'ЖН-ОН-1'!J12+'ЖН-ОН-1'!K12</f>
        <v>31</v>
      </c>
      <c r="H16" s="68">
        <f>'ЖН-ОН-2'!H13+'ЖН-ОН-2'!I13</f>
        <v>0</v>
      </c>
      <c r="I16" s="68">
        <f>'ЖН-ОН-2'!J13+'ЖН-ОН-2'!K13</f>
        <v>0</v>
      </c>
      <c r="J16" s="68">
        <f>+'ЖН-ОН-2'!H12+'ЖН-ОН-2'!I12+'ЖН-ОН-2'!J12+'ЖН-ОН-2'!K12</f>
        <v>0</v>
      </c>
      <c r="K16" s="68">
        <f t="shared" si="1"/>
        <v>31</v>
      </c>
      <c r="L16" s="72" t="str">
        <f t="shared" si="0"/>
        <v>-</v>
      </c>
      <c r="M16" s="72">
        <f t="shared" si="2"/>
        <v>31</v>
      </c>
      <c r="N16" s="72" t="str">
        <f t="shared" si="3"/>
        <v>-</v>
      </c>
      <c r="O16" s="202"/>
      <c r="P16" s="202"/>
    </row>
    <row r="17" spans="1:16" s="2" customFormat="1" ht="27.75" customHeight="1" thickBot="1">
      <c r="A17" s="68">
        <v>5</v>
      </c>
      <c r="B17" s="201" t="str">
        <f>'ЖН-ОН-1'!B13</f>
        <v>Мамарасулов Файзулло Рустам ўғли</v>
      </c>
      <c r="C17" s="201"/>
      <c r="D17" s="69" t="str">
        <f>'ЖН-ОН-1'!C13</f>
        <v>K-16-044</v>
      </c>
      <c r="E17" s="68">
        <f>'ЖН-ОН-1'!H13+'ЖН-ОН-1'!I13</f>
        <v>15</v>
      </c>
      <c r="F17" s="68">
        <f>'ЖН-ОН-1'!J13+'ЖН-ОН-1'!K13</f>
        <v>15</v>
      </c>
      <c r="G17" s="68">
        <f>+'ЖН-ОН-1'!H13+'ЖН-ОН-1'!I13+'ЖН-ОН-1'!J13+'ЖН-ОН-1'!K13</f>
        <v>30</v>
      </c>
      <c r="H17" s="68">
        <f>'ЖН-ОН-2'!H14+'ЖН-ОН-2'!I14</f>
        <v>0</v>
      </c>
      <c r="I17" s="68">
        <f>'ЖН-ОН-2'!J14+'ЖН-ОН-2'!K14</f>
        <v>0</v>
      </c>
      <c r="J17" s="68">
        <f>+'ЖН-ОН-2'!H13+'ЖН-ОН-2'!I13+'ЖН-ОН-2'!J13+'ЖН-ОН-2'!K13</f>
        <v>0</v>
      </c>
      <c r="K17" s="68">
        <f t="shared" si="1"/>
        <v>30</v>
      </c>
      <c r="L17" s="72" t="str">
        <f t="shared" si="0"/>
        <v>-</v>
      </c>
      <c r="M17" s="72">
        <f t="shared" si="2"/>
        <v>30</v>
      </c>
      <c r="N17" s="72" t="str">
        <f t="shared" si="3"/>
        <v>-</v>
      </c>
      <c r="O17" s="202"/>
      <c r="P17" s="202"/>
    </row>
    <row r="18" spans="1:16" s="2" customFormat="1" ht="27.75" customHeight="1" thickBot="1">
      <c r="A18" s="68">
        <v>6</v>
      </c>
      <c r="B18" s="201" t="str">
        <f>'ЖН-ОН-1'!B14</f>
        <v>Мусаева Мадина Салим қизи </v>
      </c>
      <c r="C18" s="201"/>
      <c r="D18" s="69" t="str">
        <f>'ЖН-ОН-1'!C14</f>
        <v>K-16-060</v>
      </c>
      <c r="E18" s="68">
        <f>'ЖН-ОН-1'!H14+'ЖН-ОН-1'!I14</f>
        <v>16</v>
      </c>
      <c r="F18" s="68">
        <f>'ЖН-ОН-1'!J14+'ЖН-ОН-1'!K14</f>
        <v>16</v>
      </c>
      <c r="G18" s="68">
        <f>+'ЖН-ОН-1'!H14+'ЖН-ОН-1'!I14+'ЖН-ОН-1'!J14+'ЖН-ОН-1'!K14</f>
        <v>32</v>
      </c>
      <c r="H18" s="68">
        <f>'ЖН-ОН-2'!H15+'ЖН-ОН-2'!I15</f>
        <v>0</v>
      </c>
      <c r="I18" s="68">
        <f>'ЖН-ОН-2'!J15+'ЖН-ОН-2'!K15</f>
        <v>0</v>
      </c>
      <c r="J18" s="68">
        <f>+'ЖН-ОН-2'!H14+'ЖН-ОН-2'!I14+'ЖН-ОН-2'!J14+'ЖН-ОН-2'!K14</f>
        <v>0</v>
      </c>
      <c r="K18" s="68">
        <f t="shared" si="1"/>
        <v>32</v>
      </c>
      <c r="L18" s="72" t="str">
        <f t="shared" si="0"/>
        <v>-</v>
      </c>
      <c r="M18" s="72">
        <f t="shared" si="2"/>
        <v>32</v>
      </c>
      <c r="N18" s="72" t="str">
        <f t="shared" si="3"/>
        <v>-</v>
      </c>
      <c r="O18" s="202"/>
      <c r="P18" s="202"/>
    </row>
    <row r="19" spans="1:16" s="2" customFormat="1" ht="27.75" customHeight="1" thickBot="1">
      <c r="A19" s="68">
        <v>7</v>
      </c>
      <c r="B19" s="201" t="str">
        <f>'ЖН-ОН-1'!B15</f>
        <v>Рўзиев Эрали Яраш ўғли</v>
      </c>
      <c r="C19" s="201"/>
      <c r="D19" s="69" t="str">
        <f>'ЖН-ОН-1'!C15</f>
        <v>K-16-033</v>
      </c>
      <c r="E19" s="68">
        <f>'ЖН-ОН-1'!H15+'ЖН-ОН-1'!I15</f>
        <v>15</v>
      </c>
      <c r="F19" s="68">
        <f>'ЖН-ОН-1'!J15+'ЖН-ОН-1'!K15</f>
        <v>16</v>
      </c>
      <c r="G19" s="68">
        <f>+'ЖН-ОН-1'!H15+'ЖН-ОН-1'!I15+'ЖН-ОН-1'!J15+'ЖН-ОН-1'!K15</f>
        <v>31</v>
      </c>
      <c r="H19" s="68">
        <f>'ЖН-ОН-2'!H16+'ЖН-ОН-2'!I16</f>
        <v>0</v>
      </c>
      <c r="I19" s="68">
        <f>'ЖН-ОН-2'!J16+'ЖН-ОН-2'!K16</f>
        <v>0</v>
      </c>
      <c r="J19" s="68">
        <f>+'ЖН-ОН-2'!H15+'ЖН-ОН-2'!I15+'ЖН-ОН-2'!J15+'ЖН-ОН-2'!K15</f>
        <v>0</v>
      </c>
      <c r="K19" s="68">
        <f t="shared" si="1"/>
        <v>31</v>
      </c>
      <c r="L19" s="72" t="str">
        <f t="shared" si="0"/>
        <v>-</v>
      </c>
      <c r="M19" s="72">
        <f t="shared" si="2"/>
        <v>31</v>
      </c>
      <c r="N19" s="72" t="str">
        <f t="shared" si="3"/>
        <v>-</v>
      </c>
      <c r="O19" s="202"/>
      <c r="P19" s="202"/>
    </row>
    <row r="20" spans="1:16" s="2" customFormat="1" ht="27.75" customHeight="1" thickBot="1">
      <c r="A20" s="68">
        <v>8</v>
      </c>
      <c r="B20" s="201" t="str">
        <f>'ЖН-ОН-1'!B16</f>
        <v>Рустамова Мафтуна Рустам қизи</v>
      </c>
      <c r="C20" s="201"/>
      <c r="D20" s="69" t="str">
        <f>'ЖН-ОН-1'!C16</f>
        <v>K-16-030</v>
      </c>
      <c r="E20" s="68">
        <f>'ЖН-ОН-1'!H16+'ЖН-ОН-1'!I16</f>
        <v>16</v>
      </c>
      <c r="F20" s="68">
        <f>'ЖН-ОН-1'!J16+'ЖН-ОН-1'!K16</f>
        <v>16</v>
      </c>
      <c r="G20" s="68">
        <f>+'ЖН-ОН-1'!H16+'ЖН-ОН-1'!I16+'ЖН-ОН-1'!J16+'ЖН-ОН-1'!K16</f>
        <v>32</v>
      </c>
      <c r="H20" s="68">
        <f>'ЖН-ОН-2'!H17+'ЖН-ОН-2'!I17</f>
        <v>0</v>
      </c>
      <c r="I20" s="68">
        <f>'ЖН-ОН-2'!J17+'ЖН-ОН-2'!K17</f>
        <v>0</v>
      </c>
      <c r="J20" s="68">
        <f>+'ЖН-ОН-2'!H16+'ЖН-ОН-2'!I16+'ЖН-ОН-2'!J16+'ЖН-ОН-2'!K16</f>
        <v>0</v>
      </c>
      <c r="K20" s="68">
        <f t="shared" si="1"/>
        <v>32</v>
      </c>
      <c r="L20" s="72" t="str">
        <f t="shared" si="0"/>
        <v>-</v>
      </c>
      <c r="M20" s="72">
        <f t="shared" si="2"/>
        <v>32</v>
      </c>
      <c r="N20" s="72" t="str">
        <f t="shared" si="3"/>
        <v>-</v>
      </c>
      <c r="O20" s="202"/>
      <c r="P20" s="202"/>
    </row>
    <row r="21" spans="1:16" s="2" customFormat="1" ht="27.75" customHeight="1" thickBot="1">
      <c r="A21" s="68">
        <v>9</v>
      </c>
      <c r="B21" s="201" t="str">
        <f>'ЖН-ОН-1'!B17</f>
        <v>Султанова Хусния Абдужамолиддин қизи</v>
      </c>
      <c r="C21" s="201"/>
      <c r="D21" s="69" t="str">
        <f>'ЖН-ОН-1'!C17</f>
        <v>K-16-048</v>
      </c>
      <c r="E21" s="68">
        <f>'ЖН-ОН-1'!H17+'ЖН-ОН-1'!I17</f>
        <v>16</v>
      </c>
      <c r="F21" s="68">
        <f>'ЖН-ОН-1'!J17+'ЖН-ОН-1'!K17</f>
        <v>15</v>
      </c>
      <c r="G21" s="68">
        <f>+'ЖН-ОН-1'!H17+'ЖН-ОН-1'!I17+'ЖН-ОН-1'!J17+'ЖН-ОН-1'!K17</f>
        <v>31</v>
      </c>
      <c r="H21" s="68">
        <f>'ЖН-ОН-2'!H18+'ЖН-ОН-2'!I18</f>
        <v>0</v>
      </c>
      <c r="I21" s="68">
        <f>'ЖН-ОН-2'!J18+'ЖН-ОН-2'!K18</f>
        <v>0</v>
      </c>
      <c r="J21" s="68">
        <f>+'ЖН-ОН-2'!H17+'ЖН-ОН-2'!I17+'ЖН-ОН-2'!J17+'ЖН-ОН-2'!K17</f>
        <v>0</v>
      </c>
      <c r="K21" s="68">
        <f t="shared" si="1"/>
        <v>31</v>
      </c>
      <c r="L21" s="72" t="str">
        <f t="shared" si="0"/>
        <v>-</v>
      </c>
      <c r="M21" s="72">
        <f t="shared" si="2"/>
        <v>31</v>
      </c>
      <c r="N21" s="72" t="str">
        <f t="shared" si="3"/>
        <v>-</v>
      </c>
      <c r="O21" s="202"/>
      <c r="P21" s="202"/>
    </row>
    <row r="22" spans="1:16" s="2" customFormat="1" ht="27.75" customHeight="1" thickBot="1">
      <c r="A22" s="68">
        <v>10</v>
      </c>
      <c r="B22" s="201" t="str">
        <f>'ЖН-ОН-1'!B18</f>
        <v>Турсунхўжаева Дилафруз Дилшод қизи </v>
      </c>
      <c r="C22" s="201"/>
      <c r="D22" s="69" t="str">
        <f>'ЖН-ОН-1'!C18</f>
        <v>К-16-075</v>
      </c>
      <c r="E22" s="68">
        <f>'ЖН-ОН-1'!H18+'ЖН-ОН-1'!I18</f>
        <v>16</v>
      </c>
      <c r="F22" s="68">
        <f>'ЖН-ОН-1'!J18+'ЖН-ОН-1'!K18</f>
        <v>16</v>
      </c>
      <c r="G22" s="68">
        <f>+'ЖН-ОН-1'!H18+'ЖН-ОН-1'!I18+'ЖН-ОН-1'!J18+'ЖН-ОН-1'!K18</f>
        <v>32</v>
      </c>
      <c r="H22" s="68">
        <f>'ЖН-ОН-2'!H19+'ЖН-ОН-2'!I19</f>
        <v>0</v>
      </c>
      <c r="I22" s="68">
        <f>'ЖН-ОН-2'!J19+'ЖН-ОН-2'!K19</f>
        <v>0</v>
      </c>
      <c r="J22" s="68">
        <f>+'ЖН-ОН-2'!H18+'ЖН-ОН-2'!I18+'ЖН-ОН-2'!J18+'ЖН-ОН-2'!K18</f>
        <v>0</v>
      </c>
      <c r="K22" s="68">
        <f t="shared" si="1"/>
        <v>32</v>
      </c>
      <c r="L22" s="72" t="str">
        <f t="shared" si="0"/>
        <v>-</v>
      </c>
      <c r="M22" s="72">
        <f t="shared" si="2"/>
        <v>32</v>
      </c>
      <c r="N22" s="72" t="str">
        <f t="shared" si="3"/>
        <v>-</v>
      </c>
      <c r="O22" s="202"/>
      <c r="P22" s="202"/>
    </row>
    <row r="23" spans="1:16" s="2" customFormat="1" ht="27.75" customHeight="1" thickBot="1">
      <c r="A23" s="68">
        <v>11</v>
      </c>
      <c r="B23" s="201" t="str">
        <f>'ЖН-ОН-1'!B19</f>
        <v>Файзуллаева Рушана Баҳодировна</v>
      </c>
      <c r="C23" s="201"/>
      <c r="D23" s="69" t="str">
        <f>'ЖН-ОН-1'!C19</f>
        <v>D-16-013</v>
      </c>
      <c r="E23" s="68">
        <f>'ЖН-ОН-1'!H19+'ЖН-ОН-1'!I19</f>
        <v>16</v>
      </c>
      <c r="F23" s="68">
        <f>'ЖН-ОН-1'!J19+'ЖН-ОН-1'!K19</f>
        <v>16</v>
      </c>
      <c r="G23" s="68">
        <f>+'ЖН-ОН-1'!H19+'ЖН-ОН-1'!I19+'ЖН-ОН-1'!J19+'ЖН-ОН-1'!K19</f>
        <v>32</v>
      </c>
      <c r="H23" s="68">
        <f>'ЖН-ОН-2'!H20+'ЖН-ОН-2'!I20</f>
        <v>0</v>
      </c>
      <c r="I23" s="68">
        <f>'ЖН-ОН-2'!J20+'ЖН-ОН-2'!K20</f>
        <v>0</v>
      </c>
      <c r="J23" s="68">
        <f>+'ЖН-ОН-2'!H19+'ЖН-ОН-2'!I19+'ЖН-ОН-2'!J19+'ЖН-ОН-2'!K19</f>
        <v>0</v>
      </c>
      <c r="K23" s="68">
        <f t="shared" si="1"/>
        <v>32</v>
      </c>
      <c r="L23" s="72" t="str">
        <f t="shared" si="0"/>
        <v>-</v>
      </c>
      <c r="M23" s="72">
        <f t="shared" si="2"/>
        <v>32</v>
      </c>
      <c r="N23" s="72" t="str">
        <f t="shared" si="3"/>
        <v>-</v>
      </c>
      <c r="O23" s="202"/>
      <c r="P23" s="202"/>
    </row>
    <row r="24" spans="1:16" s="2" customFormat="1" ht="27.75" customHeight="1" thickBot="1">
      <c r="A24" s="68">
        <v>12</v>
      </c>
      <c r="B24" s="201" t="str">
        <f>'ЖН-ОН-1'!B20</f>
        <v>Эшонқулова Шохиста Бахтиер қизи</v>
      </c>
      <c r="C24" s="201"/>
      <c r="D24" s="69" t="str">
        <f>'ЖН-ОН-1'!C20</f>
        <v>D-16-007</v>
      </c>
      <c r="E24" s="68">
        <f>'ЖН-ОН-1'!H20+'ЖН-ОН-1'!I20</f>
        <v>16</v>
      </c>
      <c r="F24" s="68">
        <f>'ЖН-ОН-1'!J20+'ЖН-ОН-1'!K20</f>
        <v>16</v>
      </c>
      <c r="G24" s="68">
        <f>+'ЖН-ОН-1'!H20+'ЖН-ОН-1'!I20+'ЖН-ОН-1'!J20+'ЖН-ОН-1'!K20</f>
        <v>32</v>
      </c>
      <c r="H24" s="68">
        <f>'ЖН-ОН-2'!H21+'ЖН-ОН-2'!I21</f>
        <v>0</v>
      </c>
      <c r="I24" s="68">
        <f>'ЖН-ОН-2'!J21+'ЖН-ОН-2'!K21</f>
        <v>0</v>
      </c>
      <c r="J24" s="68">
        <f>+'ЖН-ОН-2'!H20+'ЖН-ОН-2'!I20+'ЖН-ОН-2'!J20+'ЖН-ОН-2'!K20</f>
        <v>0</v>
      </c>
      <c r="K24" s="68">
        <f t="shared" si="1"/>
        <v>32</v>
      </c>
      <c r="L24" s="72" t="str">
        <f t="shared" si="0"/>
        <v>-</v>
      </c>
      <c r="M24" s="72">
        <f t="shared" si="2"/>
        <v>32</v>
      </c>
      <c r="N24" s="72" t="str">
        <f t="shared" si="3"/>
        <v>-</v>
      </c>
      <c r="O24" s="202"/>
      <c r="P24" s="202"/>
    </row>
    <row r="25" spans="1:16" s="2" customFormat="1" ht="27.75" customHeight="1" thickBot="1">
      <c r="A25" s="68">
        <v>13</v>
      </c>
      <c r="B25" s="201" t="str">
        <f>'ЖН-ОН-1'!B21</f>
        <v>Мирзакаримов Жасурбек Қучқорбой ўғли</v>
      </c>
      <c r="C25" s="201"/>
      <c r="D25" s="69">
        <f>'ЖН-ОН-1'!C21</f>
        <v>0</v>
      </c>
      <c r="E25" s="68">
        <f>'ЖН-ОН-1'!H21+'ЖН-ОН-1'!I21</f>
        <v>16</v>
      </c>
      <c r="F25" s="68">
        <f>'ЖН-ОН-1'!J21+'ЖН-ОН-1'!K21</f>
        <v>16</v>
      </c>
      <c r="G25" s="68">
        <f>+'ЖН-ОН-1'!H21+'ЖН-ОН-1'!I21+'ЖН-ОН-1'!J21+'ЖН-ОН-1'!K21</f>
        <v>32</v>
      </c>
      <c r="H25" s="68">
        <f>'ЖН-ОН-2'!H22+'ЖН-ОН-2'!I22</f>
        <v>0</v>
      </c>
      <c r="I25" s="68">
        <f>'ЖН-ОН-2'!J22+'ЖН-ОН-2'!K22</f>
        <v>0</v>
      </c>
      <c r="J25" s="68">
        <f>+'ЖН-ОН-2'!H21+'ЖН-ОН-2'!I21+'ЖН-ОН-2'!J21+'ЖН-ОН-2'!K21</f>
        <v>0</v>
      </c>
      <c r="K25" s="68">
        <f t="shared" si="1"/>
        <v>32</v>
      </c>
      <c r="L25" s="72" t="str">
        <f t="shared" si="0"/>
        <v>-</v>
      </c>
      <c r="M25" s="72">
        <f t="shared" si="2"/>
        <v>32</v>
      </c>
      <c r="N25" s="72" t="str">
        <f t="shared" si="3"/>
        <v>-</v>
      </c>
      <c r="O25" s="202"/>
      <c r="P25" s="202"/>
    </row>
    <row r="26" spans="1:16" s="2" customFormat="1" ht="27.75" customHeight="1" thickBot="1">
      <c r="A26" s="68">
        <v>14</v>
      </c>
      <c r="B26" s="201" t="str">
        <f>'ЖН-ОН-1'!B22</f>
        <v>Шаропов Обид Миролимович</v>
      </c>
      <c r="C26" s="201"/>
      <c r="D26" s="69" t="str">
        <f>'ЖН-ОН-1'!C22</f>
        <v>K-16-062</v>
      </c>
      <c r="E26" s="68">
        <f>'ЖН-ОН-1'!H22+'ЖН-ОН-1'!I22</f>
        <v>6</v>
      </c>
      <c r="F26" s="68">
        <f>'ЖН-ОН-1'!J22+'ЖН-ОН-1'!K22</f>
        <v>15</v>
      </c>
      <c r="G26" s="68">
        <f>+'ЖН-ОН-1'!H22+'ЖН-ОН-1'!I22+'ЖН-ОН-1'!J22+'ЖН-ОН-1'!K22</f>
        <v>21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+'ЖН-ОН-2'!H22+'ЖН-ОН-2'!I22+'ЖН-ОН-2'!J22+'ЖН-ОН-2'!K22</f>
        <v>0</v>
      </c>
      <c r="K26" s="68">
        <f t="shared" si="1"/>
        <v>21</v>
      </c>
      <c r="L26" s="72" t="str">
        <f t="shared" si="0"/>
        <v>-</v>
      </c>
      <c r="M26" s="72">
        <f t="shared" si="2"/>
        <v>21</v>
      </c>
      <c r="N26" s="72" t="str">
        <f t="shared" si="3"/>
        <v>-</v>
      </c>
      <c r="O26" s="202"/>
      <c r="P26" s="202"/>
    </row>
    <row r="27" spans="1:16" s="2" customFormat="1" ht="33" customHeight="1" thickBot="1">
      <c r="A27" s="68">
        <v>15</v>
      </c>
      <c r="B27" s="201">
        <f>'ЖН-ОН-1'!B23</f>
        <v>0</v>
      </c>
      <c r="C27" s="201"/>
      <c r="D27" s="69">
        <f>'ЖН-ОН-1'!C23</f>
        <v>0</v>
      </c>
      <c r="E27" s="68">
        <f>'ЖН-ОН-1'!H23+'ЖН-ОН-1'!I23</f>
        <v>0</v>
      </c>
      <c r="F27" s="68">
        <f>'ЖН-ОН-1'!J23+'ЖН-ОН-1'!K23</f>
        <v>0</v>
      </c>
      <c r="G27" s="68">
        <f>+'ЖН-ОН-1'!H23+'ЖН-ОН-1'!I23+'ЖН-ОН-1'!J23+'ЖН-ОН-1'!K23</f>
        <v>0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+'ЖН-ОН-2'!#REF!+'ЖН-ОН-2'!#REF!+'ЖН-ОН-2'!#REF!+'ЖН-ОН-2'!#REF!</f>
        <v>#REF!</v>
      </c>
      <c r="K27" s="68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202"/>
      <c r="P27" s="202"/>
    </row>
    <row r="28" spans="1:16" ht="49.5" customHeight="1" thickBot="1">
      <c r="A28" s="204" t="s">
        <v>14</v>
      </c>
      <c r="B28" s="204"/>
      <c r="C28" s="204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205"/>
      <c r="P28" s="205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35.2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19" t="s">
        <v>75</v>
      </c>
      <c r="B34" s="19"/>
      <c r="C34" s="19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M!G9</f>
        <v>Ф.Эрназаров</v>
      </c>
      <c r="P34" s="57"/>
      <c r="Q34" s="59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181" t="s">
        <v>20</v>
      </c>
      <c r="P35" s="181"/>
      <c r="Q35" s="58"/>
    </row>
  </sheetData>
  <sheetProtection/>
  <mergeCells count="62">
    <mergeCell ref="A4:I4"/>
    <mergeCell ref="A5:H5"/>
    <mergeCell ref="E7:F7"/>
    <mergeCell ref="A2:Q2"/>
    <mergeCell ref="O13:P13"/>
    <mergeCell ref="M9:N9"/>
    <mergeCell ref="A11:A12"/>
    <mergeCell ref="H9:K9"/>
    <mergeCell ref="B13:C13"/>
    <mergeCell ref="H7:I7"/>
    <mergeCell ref="A8:B8"/>
    <mergeCell ref="C9:F9"/>
    <mergeCell ref="A6:P6"/>
    <mergeCell ref="N11:N12"/>
    <mergeCell ref="O11:P12"/>
    <mergeCell ref="M11:M12"/>
    <mergeCell ref="B11:C12"/>
    <mergeCell ref="D11:D12"/>
    <mergeCell ref="E11:K11"/>
    <mergeCell ref="L11:L12"/>
    <mergeCell ref="B15:C15"/>
    <mergeCell ref="O15:P15"/>
    <mergeCell ref="B16:C16"/>
    <mergeCell ref="O16:P16"/>
    <mergeCell ref="B17:C17"/>
    <mergeCell ref="B14:C14"/>
    <mergeCell ref="O14:P14"/>
    <mergeCell ref="B19:C19"/>
    <mergeCell ref="O19:P19"/>
    <mergeCell ref="B20:C20"/>
    <mergeCell ref="O20:P20"/>
    <mergeCell ref="B21:C21"/>
    <mergeCell ref="O17:P17"/>
    <mergeCell ref="B18:C18"/>
    <mergeCell ref="O18:P18"/>
    <mergeCell ref="B23:C23"/>
    <mergeCell ref="O23:P23"/>
    <mergeCell ref="B24:C24"/>
    <mergeCell ref="O24:P24"/>
    <mergeCell ref="O21:P21"/>
    <mergeCell ref="B22:C22"/>
    <mergeCell ref="O22:P22"/>
    <mergeCell ref="A35:B35"/>
    <mergeCell ref="D35:G35"/>
    <mergeCell ref="M35:N35"/>
    <mergeCell ref="O1:P1"/>
    <mergeCell ref="A28:C28"/>
    <mergeCell ref="O28:P28"/>
    <mergeCell ref="A29:C29"/>
    <mergeCell ref="O35:P35"/>
    <mergeCell ref="B27:C27"/>
    <mergeCell ref="O27:P27"/>
    <mergeCell ref="D32:G32"/>
    <mergeCell ref="K32:L32"/>
    <mergeCell ref="A33:C33"/>
    <mergeCell ref="D34:G34"/>
    <mergeCell ref="M34:N34"/>
    <mergeCell ref="A3:Q3"/>
    <mergeCell ref="B25:C25"/>
    <mergeCell ref="O25:P25"/>
    <mergeCell ref="B26:C26"/>
    <mergeCell ref="O26:P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23">
      <selection activeCell="D31" sqref="D31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4.42187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10.140625" style="1" customWidth="1"/>
    <col min="11" max="11" width="9.28125" style="1" customWidth="1"/>
    <col min="12" max="12" width="10.57421875" style="1" customWidth="1"/>
    <col min="13" max="13" width="11.57421875" style="1" customWidth="1"/>
    <col min="14" max="14" width="9.421875" style="1" customWidth="1"/>
    <col min="15" max="15" width="6.00390625" style="1" customWidth="1"/>
    <col min="16" max="16" width="9.140625" style="1" customWidth="1"/>
    <col min="17" max="17" width="4.14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139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+M!D10</f>
        <v>I-18/03-202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8.75" customHeight="1">
      <c r="A8" s="191" t="s">
        <v>39</v>
      </c>
      <c r="B8" s="191"/>
      <c r="C8" s="48" t="str">
        <f>M!B10</f>
        <v>Молия ва кредит</v>
      </c>
      <c r="D8" s="49" t="s">
        <v>50</v>
      </c>
      <c r="E8" s="49"/>
      <c r="F8" s="49"/>
      <c r="G8" s="50"/>
      <c r="H8" s="50"/>
      <c r="I8" s="51"/>
      <c r="J8" s="51"/>
      <c r="K8" s="52"/>
      <c r="L8" s="35" t="s">
        <v>49</v>
      </c>
      <c r="M8" s="35"/>
      <c r="N8" s="53" t="str">
        <f>+'ЖН-ОН-1'!L7</f>
        <v>Дадарбоев М</v>
      </c>
      <c r="O8" s="54"/>
      <c r="P8" s="52"/>
      <c r="Q8" s="52"/>
    </row>
    <row r="9" spans="1:17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M!C10</f>
        <v>62</v>
      </c>
      <c r="H9" s="198" t="s">
        <v>43</v>
      </c>
      <c r="I9" s="198"/>
      <c r="J9" s="198"/>
      <c r="K9" s="198"/>
      <c r="L9" s="114">
        <f>M!E10</f>
        <v>15</v>
      </c>
      <c r="M9" s="199" t="str">
        <f>M!F10</f>
        <v>июнь 2018 йил</v>
      </c>
      <c r="N9" s="199"/>
      <c r="O9" s="38"/>
      <c r="P9" s="209"/>
      <c r="Q9" s="209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8.7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  <c r="P11" s="190"/>
      <c r="Q11" s="190"/>
    </row>
    <row r="12" spans="1:17" ht="75" customHeight="1" thickBot="1">
      <c r="A12" s="192"/>
      <c r="B12" s="190"/>
      <c r="C12" s="190"/>
      <c r="D12" s="193"/>
      <c r="E12" s="67" t="s">
        <v>63</v>
      </c>
      <c r="F12" s="67" t="s">
        <v>71</v>
      </c>
      <c r="G12" s="67" t="s">
        <v>72</v>
      </c>
      <c r="H12" s="67" t="s">
        <v>73</v>
      </c>
      <c r="I12" s="67" t="s">
        <v>35</v>
      </c>
      <c r="J12" s="67" t="s">
        <v>57</v>
      </c>
      <c r="K12" s="67" t="s">
        <v>60</v>
      </c>
      <c r="L12" s="189"/>
      <c r="M12" s="189"/>
      <c r="N12" s="189"/>
      <c r="O12" s="190"/>
      <c r="P12" s="190"/>
      <c r="Q12" s="190"/>
    </row>
    <row r="13" spans="1:17" s="2" customFormat="1" ht="27.75" customHeight="1" thickBot="1">
      <c r="A13" s="68">
        <v>1</v>
      </c>
      <c r="B13" s="201" t="str">
        <f>'ЖН-ОН-1'!B9</f>
        <v>Жуманиязов Сухроб Қудрат ўғли</v>
      </c>
      <c r="C13" s="201"/>
      <c r="D13" s="71" t="str">
        <f>'ЖН-ОН-1'!C9</f>
        <v>D-16-011</v>
      </c>
      <c r="E13" s="68">
        <f>'ЖН-ОН-1'!L9+'ЖН-ОН-1'!M9</f>
        <v>14</v>
      </c>
      <c r="F13" s="68">
        <f>'ЖН-ОН-1'!N9+'ЖН-ОН-1'!O9</f>
        <v>14</v>
      </c>
      <c r="G13" s="68">
        <f>'ЖН-ОН-1'!L9+'ЖН-ОН-1'!M9+'ЖН-ОН-1'!N9+'ЖН-ОН-1'!O9</f>
        <v>28</v>
      </c>
      <c r="H13" s="68">
        <f>'ЖН-ОН-2'!L10+'ЖН-ОН-2'!M10</f>
        <v>0</v>
      </c>
      <c r="I13" s="68">
        <f>'ЖН-ОН-2'!N10+'ЖН-ОН-2'!O10</f>
        <v>0</v>
      </c>
      <c r="J13" s="68">
        <f>'ЖН-ОН-2'!L9+'ЖН-ОН-2'!M9+'ЖН-ОН-2'!N9+'ЖН-ОН-2'!O9</f>
        <v>0</v>
      </c>
      <c r="K13" s="68">
        <f>G13+J13</f>
        <v>28</v>
      </c>
      <c r="L13" s="72" t="str">
        <f aca="true" t="shared" si="0" ref="L13:L27">IF(OR(K13&lt;39),"-","")</f>
        <v>-</v>
      </c>
      <c r="M13" s="72">
        <f>IF(L13="-",K13,"")</f>
        <v>28</v>
      </c>
      <c r="N13" s="72" t="str">
        <f>IF(L13="-","-","")</f>
        <v>-</v>
      </c>
      <c r="O13" s="202"/>
      <c r="P13" s="202"/>
      <c r="Q13" s="202"/>
    </row>
    <row r="14" spans="1:17" s="2" customFormat="1" ht="27.75" customHeight="1" thickBot="1">
      <c r="A14" s="68">
        <v>2</v>
      </c>
      <c r="B14" s="201" t="str">
        <f>'ЖН-ОН-1'!B10</f>
        <v>Ибрагимов Шербек Эшмирза ўғли</v>
      </c>
      <c r="C14" s="201"/>
      <c r="D14" s="71" t="str">
        <f>'ЖН-ОН-1'!C10</f>
        <v>K-16-053</v>
      </c>
      <c r="E14" s="68">
        <f>'ЖН-ОН-1'!L10+'ЖН-ОН-1'!M10</f>
        <v>17</v>
      </c>
      <c r="F14" s="68">
        <f>'ЖН-ОН-1'!N10+'ЖН-ОН-1'!O10</f>
        <v>16</v>
      </c>
      <c r="G14" s="68">
        <f>'ЖН-ОН-1'!L10+'ЖН-ОН-1'!M10+'ЖН-ОН-1'!N10+'ЖН-ОН-1'!O10</f>
        <v>33</v>
      </c>
      <c r="H14" s="68">
        <f>'ЖН-ОН-2'!L11+'ЖН-ОН-2'!M11</f>
        <v>0</v>
      </c>
      <c r="I14" s="68">
        <f>'ЖН-ОН-2'!N11+'ЖН-ОН-2'!O11</f>
        <v>0</v>
      </c>
      <c r="J14" s="68">
        <f>'ЖН-ОН-2'!L10+'ЖН-ОН-2'!M10+'ЖН-ОН-2'!N10+'ЖН-ОН-2'!O10</f>
        <v>0</v>
      </c>
      <c r="K14" s="68">
        <f aca="true" t="shared" si="1" ref="K14:K27">G14+J14</f>
        <v>33</v>
      </c>
      <c r="L14" s="72" t="str">
        <f t="shared" si="0"/>
        <v>-</v>
      </c>
      <c r="M14" s="72">
        <f aca="true" t="shared" si="2" ref="M14:M27">IF(L14="-",K14,"")</f>
        <v>33</v>
      </c>
      <c r="N14" s="72" t="str">
        <f aca="true" t="shared" si="3" ref="N14:N27">IF(L14="-","-","")</f>
        <v>-</v>
      </c>
      <c r="O14" s="202"/>
      <c r="P14" s="202"/>
      <c r="Q14" s="202"/>
    </row>
    <row r="15" spans="1:17" s="2" customFormat="1" ht="27.75" customHeight="1" thickBot="1">
      <c r="A15" s="68">
        <v>3</v>
      </c>
      <c r="B15" s="201" t="str">
        <f>'ЖН-ОН-1'!B11</f>
        <v>Исроилов Олимжон Комилжон ўғли</v>
      </c>
      <c r="C15" s="201"/>
      <c r="D15" s="71" t="str">
        <f>'ЖН-ОН-1'!C11</f>
        <v>K-16-041</v>
      </c>
      <c r="E15" s="68">
        <f>'ЖН-ОН-1'!L11+'ЖН-ОН-1'!M11</f>
        <v>17</v>
      </c>
      <c r="F15" s="68">
        <f>'ЖН-ОН-1'!N11+'ЖН-ОН-1'!O11</f>
        <v>16</v>
      </c>
      <c r="G15" s="68">
        <f>'ЖН-ОН-1'!L11+'ЖН-ОН-1'!M11+'ЖН-ОН-1'!N11+'ЖН-ОН-1'!O11</f>
        <v>33</v>
      </c>
      <c r="H15" s="68">
        <f>'ЖН-ОН-2'!L12+'ЖН-ОН-2'!M12</f>
        <v>0</v>
      </c>
      <c r="I15" s="68">
        <f>'ЖН-ОН-2'!N12+'ЖН-ОН-2'!O12</f>
        <v>0</v>
      </c>
      <c r="J15" s="68">
        <f>'ЖН-ОН-2'!L11+'ЖН-ОН-2'!M11+'ЖН-ОН-2'!N11+'ЖН-ОН-2'!O11</f>
        <v>0</v>
      </c>
      <c r="K15" s="68">
        <f t="shared" si="1"/>
        <v>33</v>
      </c>
      <c r="L15" s="72" t="str">
        <f t="shared" si="0"/>
        <v>-</v>
      </c>
      <c r="M15" s="72">
        <f t="shared" si="2"/>
        <v>33</v>
      </c>
      <c r="N15" s="72" t="str">
        <f t="shared" si="3"/>
        <v>-</v>
      </c>
      <c r="O15" s="202"/>
      <c r="P15" s="202"/>
      <c r="Q15" s="202"/>
    </row>
    <row r="16" spans="1:17" s="2" customFormat="1" ht="27.75" customHeight="1" thickBot="1">
      <c r="A16" s="68">
        <v>4</v>
      </c>
      <c r="B16" s="201" t="str">
        <f>'ЖН-ОН-1'!B12</f>
        <v>Қудратов Нуриддин Ҳамза ўғли</v>
      </c>
      <c r="C16" s="201"/>
      <c r="D16" s="71" t="str">
        <f>'ЖН-ОН-1'!C12</f>
        <v>D-16-005</v>
      </c>
      <c r="E16" s="68">
        <f>'ЖН-ОН-1'!L12+'ЖН-ОН-1'!M12</f>
        <v>17</v>
      </c>
      <c r="F16" s="68">
        <f>'ЖН-ОН-1'!N12+'ЖН-ОН-1'!O12</f>
        <v>16</v>
      </c>
      <c r="G16" s="68">
        <f>'ЖН-ОН-1'!L12+'ЖН-ОН-1'!M12+'ЖН-ОН-1'!N12+'ЖН-ОН-1'!O12</f>
        <v>33</v>
      </c>
      <c r="H16" s="68">
        <f>'ЖН-ОН-2'!L13+'ЖН-ОН-2'!M13</f>
        <v>0</v>
      </c>
      <c r="I16" s="68">
        <f>'ЖН-ОН-2'!N13+'ЖН-ОН-2'!O13</f>
        <v>0</v>
      </c>
      <c r="J16" s="68">
        <f>'ЖН-ОН-2'!L12+'ЖН-ОН-2'!M12+'ЖН-ОН-2'!N12+'ЖН-ОН-2'!O12</f>
        <v>0</v>
      </c>
      <c r="K16" s="68">
        <f t="shared" si="1"/>
        <v>33</v>
      </c>
      <c r="L16" s="72" t="str">
        <f t="shared" si="0"/>
        <v>-</v>
      </c>
      <c r="M16" s="72">
        <f t="shared" si="2"/>
        <v>33</v>
      </c>
      <c r="N16" s="72" t="str">
        <f t="shared" si="3"/>
        <v>-</v>
      </c>
      <c r="O16" s="202"/>
      <c r="P16" s="202"/>
      <c r="Q16" s="202"/>
    </row>
    <row r="17" spans="1:17" s="2" customFormat="1" ht="27.75" customHeight="1" thickBot="1">
      <c r="A17" s="68">
        <v>5</v>
      </c>
      <c r="B17" s="201" t="str">
        <f>'ЖН-ОН-1'!B13</f>
        <v>Мамарасулов Файзулло Рустам ўғли</v>
      </c>
      <c r="C17" s="201"/>
      <c r="D17" s="71" t="str">
        <f>'ЖН-ОН-1'!C13</f>
        <v>K-16-044</v>
      </c>
      <c r="E17" s="68">
        <f>'ЖН-ОН-1'!L13+'ЖН-ОН-1'!M13</f>
        <v>15</v>
      </c>
      <c r="F17" s="68">
        <f>'ЖН-ОН-1'!N13+'ЖН-ОН-1'!O13</f>
        <v>14</v>
      </c>
      <c r="G17" s="68">
        <f>'ЖН-ОН-1'!L13+'ЖН-ОН-1'!M13+'ЖН-ОН-1'!N13+'ЖН-ОН-1'!O13</f>
        <v>29</v>
      </c>
      <c r="H17" s="68">
        <f>'ЖН-ОН-2'!L14+'ЖН-ОН-2'!M14</f>
        <v>0</v>
      </c>
      <c r="I17" s="68">
        <f>'ЖН-ОН-2'!N14+'ЖН-ОН-2'!O14</f>
        <v>0</v>
      </c>
      <c r="J17" s="68">
        <f>'ЖН-ОН-2'!L13+'ЖН-ОН-2'!M13+'ЖН-ОН-2'!N13+'ЖН-ОН-2'!O13</f>
        <v>0</v>
      </c>
      <c r="K17" s="68">
        <f t="shared" si="1"/>
        <v>29</v>
      </c>
      <c r="L17" s="72" t="str">
        <f t="shared" si="0"/>
        <v>-</v>
      </c>
      <c r="M17" s="72">
        <f t="shared" si="2"/>
        <v>29</v>
      </c>
      <c r="N17" s="72" t="str">
        <f t="shared" si="3"/>
        <v>-</v>
      </c>
      <c r="O17" s="202"/>
      <c r="P17" s="202"/>
      <c r="Q17" s="202"/>
    </row>
    <row r="18" spans="1:17" s="2" customFormat="1" ht="27.75" customHeight="1" thickBot="1">
      <c r="A18" s="68">
        <v>6</v>
      </c>
      <c r="B18" s="201" t="str">
        <f>'ЖН-ОН-1'!B14</f>
        <v>Мусаева Мадина Салим қизи </v>
      </c>
      <c r="C18" s="201"/>
      <c r="D18" s="71" t="str">
        <f>'ЖН-ОН-1'!C14</f>
        <v>K-16-060</v>
      </c>
      <c r="E18" s="68">
        <f>'ЖН-ОН-1'!L14+'ЖН-ОН-1'!M14</f>
        <v>16</v>
      </c>
      <c r="F18" s="68">
        <f>'ЖН-ОН-1'!N14+'ЖН-ОН-1'!O14</f>
        <v>17</v>
      </c>
      <c r="G18" s="68">
        <f>'ЖН-ОН-1'!L14+'ЖН-ОН-1'!M14+'ЖН-ОН-1'!N14+'ЖН-ОН-1'!O14</f>
        <v>33</v>
      </c>
      <c r="H18" s="68">
        <f>'ЖН-ОН-2'!L15+'ЖН-ОН-2'!M15</f>
        <v>0</v>
      </c>
      <c r="I18" s="68">
        <f>'ЖН-ОН-2'!N15+'ЖН-ОН-2'!O15</f>
        <v>0</v>
      </c>
      <c r="J18" s="68">
        <f>'ЖН-ОН-2'!L14+'ЖН-ОН-2'!M14+'ЖН-ОН-2'!N14+'ЖН-ОН-2'!O14</f>
        <v>0</v>
      </c>
      <c r="K18" s="68">
        <f t="shared" si="1"/>
        <v>33</v>
      </c>
      <c r="L18" s="72" t="str">
        <f t="shared" si="0"/>
        <v>-</v>
      </c>
      <c r="M18" s="72">
        <f t="shared" si="2"/>
        <v>33</v>
      </c>
      <c r="N18" s="72" t="str">
        <f t="shared" si="3"/>
        <v>-</v>
      </c>
      <c r="O18" s="202"/>
      <c r="P18" s="202"/>
      <c r="Q18" s="202"/>
    </row>
    <row r="19" spans="1:17" s="2" customFormat="1" ht="27.75" customHeight="1" thickBot="1">
      <c r="A19" s="68">
        <v>7</v>
      </c>
      <c r="B19" s="201" t="str">
        <f>'ЖН-ОН-1'!B15</f>
        <v>Рўзиев Эрали Яраш ўғли</v>
      </c>
      <c r="C19" s="201"/>
      <c r="D19" s="71" t="str">
        <f>'ЖН-ОН-1'!C15</f>
        <v>K-16-033</v>
      </c>
      <c r="E19" s="68">
        <f>'ЖН-ОН-1'!L15+'ЖН-ОН-1'!M15</f>
        <v>17</v>
      </c>
      <c r="F19" s="68">
        <f>'ЖН-ОН-1'!N15+'ЖН-ОН-1'!O15</f>
        <v>16</v>
      </c>
      <c r="G19" s="68">
        <f>'ЖН-ОН-1'!L15+'ЖН-ОН-1'!M15+'ЖН-ОН-1'!N15+'ЖН-ОН-1'!O15</f>
        <v>33</v>
      </c>
      <c r="H19" s="68">
        <f>'ЖН-ОН-2'!L16+'ЖН-ОН-2'!M16</f>
        <v>0</v>
      </c>
      <c r="I19" s="68">
        <f>'ЖН-ОН-2'!N16+'ЖН-ОН-2'!O16</f>
        <v>0</v>
      </c>
      <c r="J19" s="68">
        <f>'ЖН-ОН-2'!L15+'ЖН-ОН-2'!M15+'ЖН-ОН-2'!N15+'ЖН-ОН-2'!O15</f>
        <v>0</v>
      </c>
      <c r="K19" s="68">
        <f t="shared" si="1"/>
        <v>33</v>
      </c>
      <c r="L19" s="72" t="str">
        <f t="shared" si="0"/>
        <v>-</v>
      </c>
      <c r="M19" s="72">
        <f t="shared" si="2"/>
        <v>33</v>
      </c>
      <c r="N19" s="72" t="str">
        <f t="shared" si="3"/>
        <v>-</v>
      </c>
      <c r="O19" s="202"/>
      <c r="P19" s="202"/>
      <c r="Q19" s="202"/>
    </row>
    <row r="20" spans="1:17" s="2" customFormat="1" ht="27.75" customHeight="1" thickBot="1">
      <c r="A20" s="68">
        <v>8</v>
      </c>
      <c r="B20" s="201" t="str">
        <f>'ЖН-ОН-1'!B16</f>
        <v>Рустамова Мафтуна Рустам қизи</v>
      </c>
      <c r="C20" s="201"/>
      <c r="D20" s="71" t="str">
        <f>'ЖН-ОН-1'!C16</f>
        <v>K-16-030</v>
      </c>
      <c r="E20" s="68">
        <f>'ЖН-ОН-1'!L16+'ЖН-ОН-1'!M16</f>
        <v>17</v>
      </c>
      <c r="F20" s="68">
        <f>'ЖН-ОН-1'!N16+'ЖН-ОН-1'!O16</f>
        <v>14</v>
      </c>
      <c r="G20" s="68">
        <f>'ЖН-ОН-1'!L16+'ЖН-ОН-1'!M16+'ЖН-ОН-1'!N16+'ЖН-ОН-1'!O16</f>
        <v>31</v>
      </c>
      <c r="H20" s="68">
        <f>'ЖН-ОН-2'!L17+'ЖН-ОН-2'!M17</f>
        <v>0</v>
      </c>
      <c r="I20" s="68">
        <f>'ЖН-ОН-2'!N17+'ЖН-ОН-2'!O17</f>
        <v>0</v>
      </c>
      <c r="J20" s="68">
        <f>'ЖН-ОН-2'!L16+'ЖН-ОН-2'!M16+'ЖН-ОН-2'!N16+'ЖН-ОН-2'!O16</f>
        <v>0</v>
      </c>
      <c r="K20" s="68">
        <f t="shared" si="1"/>
        <v>31</v>
      </c>
      <c r="L20" s="72" t="str">
        <f t="shared" si="0"/>
        <v>-</v>
      </c>
      <c r="M20" s="72">
        <f t="shared" si="2"/>
        <v>31</v>
      </c>
      <c r="N20" s="72" t="str">
        <f t="shared" si="3"/>
        <v>-</v>
      </c>
      <c r="O20" s="202"/>
      <c r="P20" s="202"/>
      <c r="Q20" s="202"/>
    </row>
    <row r="21" spans="1:17" s="2" customFormat="1" ht="26.25" customHeight="1" thickBot="1">
      <c r="A21" s="68">
        <v>9</v>
      </c>
      <c r="B21" s="201" t="str">
        <f>'ЖН-ОН-1'!B17</f>
        <v>Султанова Хусния Абдужамолиддин қизи</v>
      </c>
      <c r="C21" s="201"/>
      <c r="D21" s="71" t="str">
        <f>'ЖН-ОН-1'!C17</f>
        <v>K-16-048</v>
      </c>
      <c r="E21" s="68">
        <f>'ЖН-ОН-1'!L17+'ЖН-ОН-1'!M17</f>
        <v>16</v>
      </c>
      <c r="F21" s="68">
        <f>'ЖН-ОН-1'!N17+'ЖН-ОН-1'!O17</f>
        <v>13</v>
      </c>
      <c r="G21" s="68">
        <f>'ЖН-ОН-1'!L17+'ЖН-ОН-1'!M17+'ЖН-ОН-1'!N17+'ЖН-ОН-1'!O17</f>
        <v>29</v>
      </c>
      <c r="H21" s="68">
        <f>'ЖН-ОН-2'!L18+'ЖН-ОН-2'!M18</f>
        <v>0</v>
      </c>
      <c r="I21" s="68">
        <f>'ЖН-ОН-2'!N18+'ЖН-ОН-2'!O18</f>
        <v>0</v>
      </c>
      <c r="J21" s="68">
        <f>'ЖН-ОН-2'!L17+'ЖН-ОН-2'!M17+'ЖН-ОН-2'!N17+'ЖН-ОН-2'!O17</f>
        <v>0</v>
      </c>
      <c r="K21" s="68">
        <f t="shared" si="1"/>
        <v>29</v>
      </c>
      <c r="L21" s="72" t="str">
        <f t="shared" si="0"/>
        <v>-</v>
      </c>
      <c r="M21" s="72">
        <f t="shared" si="2"/>
        <v>29</v>
      </c>
      <c r="N21" s="72" t="str">
        <f t="shared" si="3"/>
        <v>-</v>
      </c>
      <c r="O21" s="202"/>
      <c r="P21" s="202"/>
      <c r="Q21" s="202"/>
    </row>
    <row r="22" spans="1:17" s="2" customFormat="1" ht="15.75" customHeight="1" hidden="1" thickBot="1">
      <c r="A22" s="68">
        <v>10</v>
      </c>
      <c r="B22" s="201" t="str">
        <f>'ЖН-ОН-1'!B18</f>
        <v>Турсунхўжаева Дилафруз Дилшод қизи </v>
      </c>
      <c r="C22" s="201"/>
      <c r="D22" s="71" t="str">
        <f>'ЖН-ОН-1'!C18</f>
        <v>К-16-075</v>
      </c>
      <c r="E22" s="68">
        <f>'ЖН-ОН-1'!L18+'ЖН-ОН-1'!M18</f>
        <v>18</v>
      </c>
      <c r="F22" s="68">
        <f>'ЖН-ОН-1'!N18+'ЖН-ОН-1'!O18</f>
        <v>15</v>
      </c>
      <c r="G22" s="68">
        <f>'ЖН-ОН-1'!L18+'ЖН-ОН-1'!M18+'ЖН-ОН-1'!N18+'ЖН-ОН-1'!O18</f>
        <v>33</v>
      </c>
      <c r="H22" s="68">
        <f>'ЖН-ОН-2'!L19+'ЖН-ОН-2'!M19</f>
        <v>0</v>
      </c>
      <c r="I22" s="68">
        <f>'ЖН-ОН-2'!N19+'ЖН-ОН-2'!O19</f>
        <v>0</v>
      </c>
      <c r="J22" s="68">
        <f>'ЖН-ОН-2'!L18+'ЖН-ОН-2'!M18+'ЖН-ОН-2'!N18+'ЖН-ОН-2'!O18</f>
        <v>0</v>
      </c>
      <c r="K22" s="68">
        <f t="shared" si="1"/>
        <v>33</v>
      </c>
      <c r="L22" s="72" t="str">
        <f t="shared" si="0"/>
        <v>-</v>
      </c>
      <c r="M22" s="72">
        <f t="shared" si="2"/>
        <v>33</v>
      </c>
      <c r="N22" s="72" t="str">
        <f t="shared" si="3"/>
        <v>-</v>
      </c>
      <c r="O22" s="202"/>
      <c r="P22" s="202"/>
      <c r="Q22" s="202"/>
    </row>
    <row r="23" spans="1:17" s="2" customFormat="1" ht="27.75" customHeight="1" thickBot="1">
      <c r="A23" s="68">
        <v>10</v>
      </c>
      <c r="B23" s="201" t="str">
        <f>'ЖН-ОН-1'!B19</f>
        <v>Файзуллаева Рушана Баҳодировна</v>
      </c>
      <c r="C23" s="201"/>
      <c r="D23" s="71" t="str">
        <f>'ЖН-ОН-1'!C19</f>
        <v>D-16-013</v>
      </c>
      <c r="E23" s="68">
        <f>'ЖН-ОН-1'!L19+'ЖН-ОН-1'!M19</f>
        <v>16</v>
      </c>
      <c r="F23" s="68">
        <f>'ЖН-ОН-1'!N19+'ЖН-ОН-1'!O19</f>
        <v>16</v>
      </c>
      <c r="G23" s="68">
        <f>'ЖН-ОН-1'!L19+'ЖН-ОН-1'!M19+'ЖН-ОН-1'!N19+'ЖН-ОН-1'!O19</f>
        <v>32</v>
      </c>
      <c r="H23" s="68">
        <f>'ЖН-ОН-2'!L20+'ЖН-ОН-2'!M20</f>
        <v>0</v>
      </c>
      <c r="I23" s="68">
        <f>'ЖН-ОН-2'!N20+'ЖН-ОН-2'!O20</f>
        <v>0</v>
      </c>
      <c r="J23" s="68">
        <f>'ЖН-ОН-2'!L19+'ЖН-ОН-2'!M19+'ЖН-ОН-2'!N19+'ЖН-ОН-2'!O19</f>
        <v>0</v>
      </c>
      <c r="K23" s="68">
        <f t="shared" si="1"/>
        <v>32</v>
      </c>
      <c r="L23" s="72" t="str">
        <f t="shared" si="0"/>
        <v>-</v>
      </c>
      <c r="M23" s="72">
        <f t="shared" si="2"/>
        <v>32</v>
      </c>
      <c r="N23" s="72" t="str">
        <f t="shared" si="3"/>
        <v>-</v>
      </c>
      <c r="O23" s="202"/>
      <c r="P23" s="202"/>
      <c r="Q23" s="202"/>
    </row>
    <row r="24" spans="1:17" s="2" customFormat="1" ht="27.75" customHeight="1" thickBot="1">
      <c r="A24" s="68">
        <v>11</v>
      </c>
      <c r="B24" s="201" t="str">
        <f>'ЖН-ОН-1'!B20</f>
        <v>Эшонқулова Шохиста Бахтиер қизи</v>
      </c>
      <c r="C24" s="201"/>
      <c r="D24" s="71" t="str">
        <f>'ЖН-ОН-1'!C20</f>
        <v>D-16-007</v>
      </c>
      <c r="E24" s="68">
        <f>'ЖН-ОН-1'!L20+'ЖН-ОН-1'!M20</f>
        <v>16</v>
      </c>
      <c r="F24" s="68">
        <f>'ЖН-ОН-1'!N20+'ЖН-ОН-1'!O20</f>
        <v>16</v>
      </c>
      <c r="G24" s="68">
        <f>'ЖН-ОН-1'!L20+'ЖН-ОН-1'!M20+'ЖН-ОН-1'!N20+'ЖН-ОН-1'!O20</f>
        <v>32</v>
      </c>
      <c r="H24" s="68">
        <f>'ЖН-ОН-2'!L21+'ЖН-ОН-2'!M21</f>
        <v>0</v>
      </c>
      <c r="I24" s="68">
        <f>'ЖН-ОН-2'!N21+'ЖН-ОН-2'!O21</f>
        <v>0</v>
      </c>
      <c r="J24" s="68">
        <f>'ЖН-ОН-2'!L20+'ЖН-ОН-2'!M20+'ЖН-ОН-2'!N20+'ЖН-ОН-2'!O20</f>
        <v>0</v>
      </c>
      <c r="K24" s="68">
        <f t="shared" si="1"/>
        <v>32</v>
      </c>
      <c r="L24" s="72" t="str">
        <f t="shared" si="0"/>
        <v>-</v>
      </c>
      <c r="M24" s="72">
        <f t="shared" si="2"/>
        <v>32</v>
      </c>
      <c r="N24" s="72" t="str">
        <f t="shared" si="3"/>
        <v>-</v>
      </c>
      <c r="O24" s="202"/>
      <c r="P24" s="202"/>
      <c r="Q24" s="202"/>
    </row>
    <row r="25" spans="1:17" s="2" customFormat="1" ht="27.75" customHeight="1" thickBot="1">
      <c r="A25" s="68">
        <v>12</v>
      </c>
      <c r="B25" s="201" t="str">
        <f>'ЖН-ОН-1'!B21</f>
        <v>Мирзакаримов Жасурбек Қучқорбой ўғли</v>
      </c>
      <c r="C25" s="201"/>
      <c r="D25" s="71">
        <f>'ЖН-ОН-1'!C21</f>
        <v>0</v>
      </c>
      <c r="E25" s="68">
        <f>'ЖН-ОН-1'!L21+'ЖН-ОН-1'!M21</f>
        <v>16</v>
      </c>
      <c r="F25" s="68">
        <f>'ЖН-ОН-1'!N21+'ЖН-ОН-1'!O21</f>
        <v>16</v>
      </c>
      <c r="G25" s="68">
        <f>'ЖН-ОН-1'!L21+'ЖН-ОН-1'!M21+'ЖН-ОН-1'!N21+'ЖН-ОН-1'!O21</f>
        <v>32</v>
      </c>
      <c r="H25" s="68">
        <f>'ЖН-ОН-2'!L22+'ЖН-ОН-2'!M22</f>
        <v>0</v>
      </c>
      <c r="I25" s="68">
        <f>'ЖН-ОН-2'!N22+'ЖН-ОН-2'!O22</f>
        <v>0</v>
      </c>
      <c r="J25" s="68">
        <f>'ЖН-ОН-2'!L21+'ЖН-ОН-2'!M21+'ЖН-ОН-2'!N21+'ЖН-ОН-2'!O21</f>
        <v>0</v>
      </c>
      <c r="K25" s="68">
        <f t="shared" si="1"/>
        <v>32</v>
      </c>
      <c r="L25" s="72" t="str">
        <f t="shared" si="0"/>
        <v>-</v>
      </c>
      <c r="M25" s="72">
        <f t="shared" si="2"/>
        <v>32</v>
      </c>
      <c r="N25" s="72" t="str">
        <f t="shared" si="3"/>
        <v>-</v>
      </c>
      <c r="O25" s="202"/>
      <c r="P25" s="202"/>
      <c r="Q25" s="202"/>
    </row>
    <row r="26" spans="1:17" s="2" customFormat="1" ht="27.75" customHeight="1" thickBot="1">
      <c r="A26" s="68">
        <v>13</v>
      </c>
      <c r="B26" s="201" t="str">
        <f>'ЖН-ОН-1'!B22</f>
        <v>Шаропов Обид Миролимович</v>
      </c>
      <c r="C26" s="201"/>
      <c r="D26" s="71" t="str">
        <f>'ЖН-ОН-1'!C22</f>
        <v>K-16-062</v>
      </c>
      <c r="E26" s="68">
        <f>'ЖН-ОН-1'!L22+'ЖН-ОН-1'!M22</f>
        <v>15</v>
      </c>
      <c r="F26" s="68">
        <f>'ЖН-ОН-1'!N22+'ЖН-ОН-1'!O22</f>
        <v>14</v>
      </c>
      <c r="G26" s="68">
        <f>'ЖН-ОН-1'!L22+'ЖН-ОН-1'!M22+'ЖН-ОН-1'!N22+'ЖН-ОН-1'!O22</f>
        <v>29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'ЖН-ОН-2'!L22+'ЖН-ОН-2'!M22+'ЖН-ОН-2'!N22+'ЖН-ОН-2'!O22</f>
        <v>0</v>
      </c>
      <c r="K26" s="68">
        <f t="shared" si="1"/>
        <v>29</v>
      </c>
      <c r="L26" s="72" t="str">
        <f t="shared" si="0"/>
        <v>-</v>
      </c>
      <c r="M26" s="72">
        <f t="shared" si="2"/>
        <v>29</v>
      </c>
      <c r="N26" s="72" t="str">
        <f t="shared" si="3"/>
        <v>-</v>
      </c>
      <c r="O26" s="202"/>
      <c r="P26" s="202"/>
      <c r="Q26" s="202"/>
    </row>
    <row r="27" spans="1:17" s="2" customFormat="1" ht="33" customHeight="1" thickBot="1">
      <c r="A27" s="68">
        <v>14</v>
      </c>
      <c r="B27" s="201">
        <f>'ЖН-ОН-1'!B23</f>
        <v>0</v>
      </c>
      <c r="C27" s="201"/>
      <c r="D27" s="71">
        <f>'ЖН-ОН-1'!C23</f>
        <v>0</v>
      </c>
      <c r="E27" s="68">
        <f>'ЖН-ОН-1'!L23+'ЖН-ОН-1'!M23</f>
        <v>0</v>
      </c>
      <c r="F27" s="68">
        <f>'ЖН-ОН-1'!N23+'ЖН-ОН-1'!O23</f>
        <v>0</v>
      </c>
      <c r="G27" s="68">
        <f>'ЖН-ОН-1'!L23+'ЖН-ОН-1'!M23+'ЖН-ОН-1'!N23+'ЖН-ОН-1'!O23</f>
        <v>0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'ЖН-ОН-2'!#REF!+'ЖН-ОН-2'!#REF!+'ЖН-ОН-2'!#REF!+'ЖН-ОН-2'!#REF!</f>
        <v>#REF!</v>
      </c>
      <c r="K27" s="68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202"/>
      <c r="P27" s="202"/>
      <c r="Q27" s="202"/>
    </row>
    <row r="28" spans="1:17" ht="49.5" customHeight="1">
      <c r="A28" s="207" t="s">
        <v>14</v>
      </c>
      <c r="B28" s="207"/>
      <c r="C28" s="207"/>
      <c r="D28" s="95"/>
      <c r="E28" s="96"/>
      <c r="F28" s="97"/>
      <c r="G28" s="97"/>
      <c r="H28" s="97"/>
      <c r="I28" s="96"/>
      <c r="J28" s="96"/>
      <c r="K28" s="98"/>
      <c r="L28" s="98"/>
      <c r="M28" s="96"/>
      <c r="N28" s="96"/>
      <c r="O28" s="208"/>
      <c r="P28" s="208"/>
      <c r="Q28" s="208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v>14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33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M!G10</f>
        <v>Ф.Бегов</v>
      </c>
      <c r="P34" s="57"/>
      <c r="Q34" s="57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06" t="s">
        <v>20</v>
      </c>
      <c r="P35" s="206"/>
      <c r="Q35" s="206"/>
    </row>
  </sheetData>
  <sheetProtection/>
  <mergeCells count="63">
    <mergeCell ref="E7:F7"/>
    <mergeCell ref="H7:I7"/>
    <mergeCell ref="A8:B8"/>
    <mergeCell ref="A6:Q6"/>
    <mergeCell ref="A2:Q2"/>
    <mergeCell ref="A3:Q3"/>
    <mergeCell ref="A4:I4"/>
    <mergeCell ref="A5:H5"/>
    <mergeCell ref="A11:A12"/>
    <mergeCell ref="B11:C12"/>
    <mergeCell ref="D11:D12"/>
    <mergeCell ref="E11:K11"/>
    <mergeCell ref="L11:L12"/>
    <mergeCell ref="M11:M12"/>
    <mergeCell ref="C9:F9"/>
    <mergeCell ref="P9:Q9"/>
    <mergeCell ref="N11:N12"/>
    <mergeCell ref="O11:Q12"/>
    <mergeCell ref="H9:K9"/>
    <mergeCell ref="M9:N9"/>
    <mergeCell ref="B15:C15"/>
    <mergeCell ref="O15:Q15"/>
    <mergeCell ref="B16:C16"/>
    <mergeCell ref="O16:Q16"/>
    <mergeCell ref="B13:C13"/>
    <mergeCell ref="O13:Q13"/>
    <mergeCell ref="B14:C14"/>
    <mergeCell ref="O14:Q14"/>
    <mergeCell ref="B19:C19"/>
    <mergeCell ref="O19:Q19"/>
    <mergeCell ref="B20:C20"/>
    <mergeCell ref="O20:Q20"/>
    <mergeCell ref="B25:C25"/>
    <mergeCell ref="B17:C17"/>
    <mergeCell ref="O17:Q17"/>
    <mergeCell ref="B18:C18"/>
    <mergeCell ref="O18:Q18"/>
    <mergeCell ref="B24:C24"/>
    <mergeCell ref="O24:Q24"/>
    <mergeCell ref="B27:C27"/>
    <mergeCell ref="B21:C21"/>
    <mergeCell ref="O21:Q21"/>
    <mergeCell ref="B22:C22"/>
    <mergeCell ref="O22:Q22"/>
    <mergeCell ref="O1:Q1"/>
    <mergeCell ref="A28:C28"/>
    <mergeCell ref="O28:Q28"/>
    <mergeCell ref="A29:C29"/>
    <mergeCell ref="D32:G32"/>
    <mergeCell ref="O25:Q25"/>
    <mergeCell ref="B26:C26"/>
    <mergeCell ref="O26:Q26"/>
    <mergeCell ref="B23:C23"/>
    <mergeCell ref="O23:Q23"/>
    <mergeCell ref="O35:Q35"/>
    <mergeCell ref="K32:L32"/>
    <mergeCell ref="A33:C33"/>
    <mergeCell ref="O27:Q27"/>
    <mergeCell ref="D34:G34"/>
    <mergeCell ref="M34:N34"/>
    <mergeCell ref="D35:G35"/>
    <mergeCell ref="M35:N35"/>
    <mergeCell ref="A35:B3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4">
      <selection activeCell="R5" sqref="R5"/>
    </sheetView>
  </sheetViews>
  <sheetFormatPr defaultColWidth="9.140625" defaultRowHeight="12.75"/>
  <cols>
    <col min="1" max="2" width="4.57421875" style="1" customWidth="1"/>
    <col min="3" max="3" width="35.710937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3.00390625" style="1" hidden="1" customWidth="1"/>
    <col min="10" max="11" width="10.421875" style="1" customWidth="1"/>
    <col min="12" max="12" width="10.8515625" style="1" customWidth="1"/>
    <col min="13" max="13" width="11.140625" style="1" customWidth="1"/>
    <col min="14" max="14" width="9.57421875" style="1" customWidth="1"/>
    <col min="15" max="16" width="5.57421875" style="1" customWidth="1"/>
    <col min="17" max="17" width="2.0039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44" t="s">
        <v>139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+M!D11</f>
        <v>I-18/04-202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5.75" customHeight="1">
      <c r="A8" s="191" t="s">
        <v>39</v>
      </c>
      <c r="B8" s="191"/>
      <c r="C8" s="48" t="str">
        <f>M!B11</f>
        <v>РФТЭ</v>
      </c>
      <c r="D8" s="49" t="s">
        <v>50</v>
      </c>
      <c r="E8" s="49"/>
      <c r="F8" s="49"/>
      <c r="G8" s="50"/>
      <c r="H8" s="50"/>
      <c r="I8" s="51"/>
      <c r="J8" s="51"/>
      <c r="K8" s="52"/>
      <c r="L8" s="35" t="s">
        <v>49</v>
      </c>
      <c r="M8" s="35"/>
      <c r="N8" s="53" t="str">
        <f>+'ЖН-ОН-1'!P7</f>
        <v>Алимов У.</v>
      </c>
      <c r="O8" s="54"/>
      <c r="P8" s="52"/>
      <c r="Q8" s="52"/>
    </row>
    <row r="9" spans="1:17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M!C11</f>
        <v>43</v>
      </c>
      <c r="H9" s="198" t="s">
        <v>43</v>
      </c>
      <c r="I9" s="198"/>
      <c r="J9" s="198"/>
      <c r="K9" s="198"/>
      <c r="L9" s="114">
        <f>M!E11</f>
        <v>11</v>
      </c>
      <c r="M9" s="199" t="str">
        <f>M!F10</f>
        <v>июнь 2018 йил</v>
      </c>
      <c r="N9" s="199"/>
      <c r="O9" s="38"/>
      <c r="P9" s="209"/>
      <c r="Q9" s="209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.75" customHeight="1" thickBot="1">
      <c r="A11" s="192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  <c r="P11" s="190"/>
      <c r="Q11" s="190"/>
    </row>
    <row r="12" spans="1:17" ht="71.25" customHeight="1" thickBot="1">
      <c r="A12" s="192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73</v>
      </c>
      <c r="I12" s="67" t="s">
        <v>74</v>
      </c>
      <c r="J12" s="67" t="s">
        <v>57</v>
      </c>
      <c r="K12" s="67" t="s">
        <v>60</v>
      </c>
      <c r="L12" s="189"/>
      <c r="M12" s="189"/>
      <c r="N12" s="189"/>
      <c r="O12" s="190"/>
      <c r="P12" s="190"/>
      <c r="Q12" s="190"/>
    </row>
    <row r="13" spans="1:17" s="2" customFormat="1" ht="27.75" customHeight="1" thickBot="1">
      <c r="A13" s="70">
        <v>1</v>
      </c>
      <c r="B13" s="201" t="str">
        <f>'ЖН-ОН-1'!B9</f>
        <v>Жуманиязов Сухроб Қудрат ўғли</v>
      </c>
      <c r="C13" s="201"/>
      <c r="D13" s="69" t="str">
        <f>'ЖН-ОН-1'!C9</f>
        <v>D-16-011</v>
      </c>
      <c r="E13" s="70" t="e">
        <f>'ЖН-ОН-1'!#REF!+'ЖН-ОН-1'!#REF!</f>
        <v>#REF!</v>
      </c>
      <c r="F13" s="70" t="e">
        <f>'ЖН-ОН-1'!#REF!+'ЖН-ОН-1'!#REF!</f>
        <v>#REF!</v>
      </c>
      <c r="G13" s="68">
        <f>+'ЖН-ОН-1'!P9+'ЖН-ОН-1'!Q9+'ЖН-ОН-1'!R9+'ЖН-ОН-1'!S9</f>
        <v>26</v>
      </c>
      <c r="H13" s="68">
        <f>'ЖН-ОН-2'!P10+'ЖН-ОН-2'!Q10</f>
        <v>0</v>
      </c>
      <c r="I13" s="68">
        <f>'ЖН-ОН-2'!R10+'ЖН-ОН-2'!S10</f>
        <v>0</v>
      </c>
      <c r="J13" s="68">
        <f>+'ЖН-ОН-2'!P9+'ЖН-ОН-2'!Q9+'ЖН-ОН-2'!R9+'ЖН-ОН-2'!S9</f>
        <v>0</v>
      </c>
      <c r="K13" s="68">
        <f>G13+J13</f>
        <v>26</v>
      </c>
      <c r="L13" s="72" t="str">
        <f aca="true" t="shared" si="0" ref="L13:L27">IF(OR(K13&lt;39),"-","")</f>
        <v>-</v>
      </c>
      <c r="M13" s="72">
        <f>IF(L13="-",K13,"")</f>
        <v>26</v>
      </c>
      <c r="N13" s="72" t="str">
        <f>IF(L13="-","-","")</f>
        <v>-</v>
      </c>
      <c r="O13" s="210"/>
      <c r="P13" s="210"/>
      <c r="Q13" s="210"/>
    </row>
    <row r="14" spans="1:17" s="2" customFormat="1" ht="27.75" customHeight="1" thickBot="1">
      <c r="A14" s="70">
        <v>2</v>
      </c>
      <c r="B14" s="201" t="str">
        <f>'ЖН-ОН-1'!B10</f>
        <v>Ибрагимов Шербек Эшмирза ўғли</v>
      </c>
      <c r="C14" s="201"/>
      <c r="D14" s="69" t="str">
        <f>'ЖН-ОН-1'!C10</f>
        <v>K-16-053</v>
      </c>
      <c r="E14" s="70" t="e">
        <f>'ЖН-ОН-1'!#REF!+'ЖН-ОН-1'!#REF!</f>
        <v>#REF!</v>
      </c>
      <c r="F14" s="70" t="e">
        <f>'ЖН-ОН-1'!#REF!+'ЖН-ОН-1'!#REF!</f>
        <v>#REF!</v>
      </c>
      <c r="G14" s="68">
        <f>+'ЖН-ОН-1'!P10+'ЖН-ОН-1'!Q10+'ЖН-ОН-1'!R10+'ЖН-ОН-1'!S10</f>
        <v>30</v>
      </c>
      <c r="H14" s="68">
        <f>'ЖН-ОН-2'!P11+'ЖН-ОН-2'!Q11</f>
        <v>0</v>
      </c>
      <c r="I14" s="68">
        <f>'ЖН-ОН-2'!R11+'ЖН-ОН-2'!S11</f>
        <v>0</v>
      </c>
      <c r="J14" s="68">
        <f>+'ЖН-ОН-2'!P10+'ЖН-ОН-2'!Q10+'ЖН-ОН-2'!R10+'ЖН-ОН-2'!S10</f>
        <v>0</v>
      </c>
      <c r="K14" s="68">
        <f aca="true" t="shared" si="1" ref="K14:K27">G14+J14</f>
        <v>30</v>
      </c>
      <c r="L14" s="72" t="str">
        <f t="shared" si="0"/>
        <v>-</v>
      </c>
      <c r="M14" s="72">
        <f aca="true" t="shared" si="2" ref="M14:M27">IF(L14="-",K14,"")</f>
        <v>30</v>
      </c>
      <c r="N14" s="72" t="str">
        <f aca="true" t="shared" si="3" ref="N14:N27">IF(L14="-","-","")</f>
        <v>-</v>
      </c>
      <c r="O14" s="210"/>
      <c r="P14" s="210"/>
      <c r="Q14" s="210"/>
    </row>
    <row r="15" spans="1:17" s="2" customFormat="1" ht="27.75" customHeight="1" thickBot="1">
      <c r="A15" s="70">
        <v>3</v>
      </c>
      <c r="B15" s="201" t="str">
        <f>'ЖН-ОН-1'!B11</f>
        <v>Исроилов Олимжон Комилжон ўғли</v>
      </c>
      <c r="C15" s="201"/>
      <c r="D15" s="69" t="str">
        <f>'ЖН-ОН-1'!C11</f>
        <v>K-16-041</v>
      </c>
      <c r="E15" s="70" t="e">
        <f>'ЖН-ОН-1'!#REF!+'ЖН-ОН-1'!#REF!</f>
        <v>#REF!</v>
      </c>
      <c r="F15" s="70" t="e">
        <f>'ЖН-ОН-1'!#REF!+'ЖН-ОН-1'!#REF!</f>
        <v>#REF!</v>
      </c>
      <c r="G15" s="68">
        <f>+'ЖН-ОН-1'!P11+'ЖН-ОН-1'!Q11+'ЖН-ОН-1'!R11+'ЖН-ОН-1'!S11</f>
        <v>34</v>
      </c>
      <c r="H15" s="68">
        <f>'ЖН-ОН-2'!P12+'ЖН-ОН-2'!Q12</f>
        <v>0</v>
      </c>
      <c r="I15" s="68">
        <f>'ЖН-ОН-2'!R12+'ЖН-ОН-2'!S12</f>
        <v>0</v>
      </c>
      <c r="J15" s="68">
        <f>+'ЖН-ОН-2'!P11+'ЖН-ОН-2'!Q11+'ЖН-ОН-2'!R11+'ЖН-ОН-2'!S11</f>
        <v>0</v>
      </c>
      <c r="K15" s="68">
        <f t="shared" si="1"/>
        <v>34</v>
      </c>
      <c r="L15" s="72" t="str">
        <f t="shared" si="0"/>
        <v>-</v>
      </c>
      <c r="M15" s="72">
        <f t="shared" si="2"/>
        <v>34</v>
      </c>
      <c r="N15" s="72" t="str">
        <f t="shared" si="3"/>
        <v>-</v>
      </c>
      <c r="O15" s="210"/>
      <c r="P15" s="210"/>
      <c r="Q15" s="210"/>
    </row>
    <row r="16" spans="1:17" s="2" customFormat="1" ht="27.75" customHeight="1" thickBot="1">
      <c r="A16" s="70">
        <v>4</v>
      </c>
      <c r="B16" s="201" t="str">
        <f>'ЖН-ОН-1'!B12</f>
        <v>Қудратов Нуриддин Ҳамза ўғли</v>
      </c>
      <c r="C16" s="201"/>
      <c r="D16" s="69" t="str">
        <f>'ЖН-ОН-1'!C12</f>
        <v>D-16-005</v>
      </c>
      <c r="E16" s="70" t="e">
        <f>'ЖН-ОН-1'!#REF!+'ЖН-ОН-1'!#REF!</f>
        <v>#REF!</v>
      </c>
      <c r="F16" s="70" t="e">
        <f>'ЖН-ОН-1'!#REF!+'ЖН-ОН-1'!#REF!</f>
        <v>#REF!</v>
      </c>
      <c r="G16" s="68">
        <f>+'ЖН-ОН-1'!P12+'ЖН-ОН-1'!Q12+'ЖН-ОН-1'!R12+'ЖН-ОН-1'!S12</f>
        <v>29</v>
      </c>
      <c r="H16" s="68">
        <f>'ЖН-ОН-2'!P13+'ЖН-ОН-2'!Q13</f>
        <v>0</v>
      </c>
      <c r="I16" s="68">
        <f>'ЖН-ОН-2'!R13+'ЖН-ОН-2'!S13</f>
        <v>0</v>
      </c>
      <c r="J16" s="68">
        <f>+'ЖН-ОН-2'!P12+'ЖН-ОН-2'!Q12+'ЖН-ОН-2'!R12+'ЖН-ОН-2'!S12</f>
        <v>0</v>
      </c>
      <c r="K16" s="68">
        <f t="shared" si="1"/>
        <v>29</v>
      </c>
      <c r="L16" s="72" t="str">
        <f t="shared" si="0"/>
        <v>-</v>
      </c>
      <c r="M16" s="72">
        <f t="shared" si="2"/>
        <v>29</v>
      </c>
      <c r="N16" s="72" t="str">
        <f t="shared" si="3"/>
        <v>-</v>
      </c>
      <c r="O16" s="210"/>
      <c r="P16" s="210"/>
      <c r="Q16" s="210"/>
    </row>
    <row r="17" spans="1:17" s="2" customFormat="1" ht="27.75" customHeight="1" thickBot="1">
      <c r="A17" s="70">
        <v>5</v>
      </c>
      <c r="B17" s="201" t="str">
        <f>'ЖН-ОН-1'!B13</f>
        <v>Мамарасулов Файзулло Рустам ўғли</v>
      </c>
      <c r="C17" s="201"/>
      <c r="D17" s="69" t="str">
        <f>'ЖН-ОН-1'!C13</f>
        <v>K-16-044</v>
      </c>
      <c r="E17" s="70" t="e">
        <f>'ЖН-ОН-1'!#REF!+'ЖН-ОН-1'!#REF!</f>
        <v>#REF!</v>
      </c>
      <c r="F17" s="70" t="e">
        <f>'ЖН-ОН-1'!#REF!+'ЖН-ОН-1'!#REF!</f>
        <v>#REF!</v>
      </c>
      <c r="G17" s="68">
        <f>+'ЖН-ОН-1'!P13+'ЖН-ОН-1'!Q13+'ЖН-ОН-1'!R13+'ЖН-ОН-1'!S13</f>
        <v>24</v>
      </c>
      <c r="H17" s="68">
        <f>'ЖН-ОН-2'!P14+'ЖН-ОН-2'!Q14</f>
        <v>0</v>
      </c>
      <c r="I17" s="68">
        <f>'ЖН-ОН-2'!R14+'ЖН-ОН-2'!S14</f>
        <v>0</v>
      </c>
      <c r="J17" s="68">
        <f>+'ЖН-ОН-2'!P13+'ЖН-ОН-2'!Q13+'ЖН-ОН-2'!R13+'ЖН-ОН-2'!S13</f>
        <v>0</v>
      </c>
      <c r="K17" s="68">
        <f t="shared" si="1"/>
        <v>24</v>
      </c>
      <c r="L17" s="72" t="str">
        <f t="shared" si="0"/>
        <v>-</v>
      </c>
      <c r="M17" s="72">
        <f t="shared" si="2"/>
        <v>24</v>
      </c>
      <c r="N17" s="72" t="str">
        <f t="shared" si="3"/>
        <v>-</v>
      </c>
      <c r="O17" s="210"/>
      <c r="P17" s="210"/>
      <c r="Q17" s="210"/>
    </row>
    <row r="18" spans="1:17" s="2" customFormat="1" ht="27.75" customHeight="1" thickBot="1">
      <c r="A18" s="70">
        <v>6</v>
      </c>
      <c r="B18" s="201" t="str">
        <f>'ЖН-ОН-1'!B14</f>
        <v>Мусаева Мадина Салим қизи </v>
      </c>
      <c r="C18" s="201"/>
      <c r="D18" s="69" t="str">
        <f>'ЖН-ОН-1'!C14</f>
        <v>K-16-060</v>
      </c>
      <c r="E18" s="70" t="e">
        <f>'ЖН-ОН-1'!#REF!+'ЖН-ОН-1'!#REF!</f>
        <v>#REF!</v>
      </c>
      <c r="F18" s="70" t="e">
        <f>'ЖН-ОН-1'!#REF!+'ЖН-ОН-1'!#REF!</f>
        <v>#REF!</v>
      </c>
      <c r="G18" s="68">
        <f>+'ЖН-ОН-1'!P14+'ЖН-ОН-1'!Q14+'ЖН-ОН-1'!R14+'ЖН-ОН-1'!S14</f>
        <v>31</v>
      </c>
      <c r="H18" s="68">
        <f>'ЖН-ОН-2'!P15+'ЖН-ОН-2'!Q15</f>
        <v>0</v>
      </c>
      <c r="I18" s="68">
        <f>'ЖН-ОН-2'!R15+'ЖН-ОН-2'!S15</f>
        <v>0</v>
      </c>
      <c r="J18" s="68">
        <f>+'ЖН-ОН-2'!P14+'ЖН-ОН-2'!Q14+'ЖН-ОН-2'!R14+'ЖН-ОН-2'!S14</f>
        <v>0</v>
      </c>
      <c r="K18" s="68">
        <f t="shared" si="1"/>
        <v>31</v>
      </c>
      <c r="L18" s="72" t="str">
        <f t="shared" si="0"/>
        <v>-</v>
      </c>
      <c r="M18" s="72">
        <f t="shared" si="2"/>
        <v>31</v>
      </c>
      <c r="N18" s="72" t="str">
        <f t="shared" si="3"/>
        <v>-</v>
      </c>
      <c r="O18" s="210"/>
      <c r="P18" s="210"/>
      <c r="Q18" s="210"/>
    </row>
    <row r="19" spans="1:17" s="2" customFormat="1" ht="27.75" customHeight="1" thickBot="1">
      <c r="A19" s="70">
        <v>7</v>
      </c>
      <c r="B19" s="201" t="str">
        <f>'ЖН-ОН-1'!B15</f>
        <v>Рўзиев Эрали Яраш ўғли</v>
      </c>
      <c r="C19" s="201"/>
      <c r="D19" s="69" t="str">
        <f>'ЖН-ОН-1'!C15</f>
        <v>K-16-033</v>
      </c>
      <c r="E19" s="70" t="e">
        <f>'ЖН-ОН-1'!#REF!+'ЖН-ОН-1'!#REF!</f>
        <v>#REF!</v>
      </c>
      <c r="F19" s="70" t="e">
        <f>'ЖН-ОН-1'!#REF!+'ЖН-ОН-1'!#REF!</f>
        <v>#REF!</v>
      </c>
      <c r="G19" s="68">
        <f>+'ЖН-ОН-1'!P15+'ЖН-ОН-1'!Q15+'ЖН-ОН-1'!R15+'ЖН-ОН-1'!S15</f>
        <v>32</v>
      </c>
      <c r="H19" s="68">
        <f>'ЖН-ОН-2'!P16+'ЖН-ОН-2'!Q16</f>
        <v>0</v>
      </c>
      <c r="I19" s="68">
        <f>'ЖН-ОН-2'!R16+'ЖН-ОН-2'!S16</f>
        <v>0</v>
      </c>
      <c r="J19" s="68">
        <f>+'ЖН-ОН-2'!P15+'ЖН-ОН-2'!Q15+'ЖН-ОН-2'!R15+'ЖН-ОН-2'!S15</f>
        <v>0</v>
      </c>
      <c r="K19" s="68">
        <f t="shared" si="1"/>
        <v>32</v>
      </c>
      <c r="L19" s="72" t="str">
        <f t="shared" si="0"/>
        <v>-</v>
      </c>
      <c r="M19" s="72">
        <f t="shared" si="2"/>
        <v>32</v>
      </c>
      <c r="N19" s="72" t="str">
        <f t="shared" si="3"/>
        <v>-</v>
      </c>
      <c r="O19" s="210"/>
      <c r="P19" s="210"/>
      <c r="Q19" s="210"/>
    </row>
    <row r="20" spans="1:17" s="2" customFormat="1" ht="27.75" customHeight="1" thickBot="1">
      <c r="A20" s="70">
        <v>8</v>
      </c>
      <c r="B20" s="201" t="str">
        <f>'ЖН-ОН-1'!B16</f>
        <v>Рустамова Мафтуна Рустам қизи</v>
      </c>
      <c r="C20" s="201"/>
      <c r="D20" s="69" t="str">
        <f>'ЖН-ОН-1'!C16</f>
        <v>K-16-030</v>
      </c>
      <c r="E20" s="70" t="e">
        <f>'ЖН-ОН-1'!#REF!+'ЖН-ОН-1'!#REF!</f>
        <v>#REF!</v>
      </c>
      <c r="F20" s="70" t="e">
        <f>'ЖН-ОН-1'!#REF!+'ЖН-ОН-1'!#REF!</f>
        <v>#REF!</v>
      </c>
      <c r="G20" s="68">
        <f>+'ЖН-ОН-1'!P16+'ЖН-ОН-1'!Q16+'ЖН-ОН-1'!R16+'ЖН-ОН-1'!S16</f>
        <v>30</v>
      </c>
      <c r="H20" s="68">
        <f>'ЖН-ОН-2'!P17+'ЖН-ОН-2'!Q17</f>
        <v>0</v>
      </c>
      <c r="I20" s="68">
        <f>'ЖН-ОН-2'!R17+'ЖН-ОН-2'!S17</f>
        <v>0</v>
      </c>
      <c r="J20" s="68">
        <f>+'ЖН-ОН-2'!P16+'ЖН-ОН-2'!Q16+'ЖН-ОН-2'!R16+'ЖН-ОН-2'!S16</f>
        <v>0</v>
      </c>
      <c r="K20" s="68">
        <f t="shared" si="1"/>
        <v>30</v>
      </c>
      <c r="L20" s="72" t="str">
        <f t="shared" si="0"/>
        <v>-</v>
      </c>
      <c r="M20" s="72">
        <f t="shared" si="2"/>
        <v>30</v>
      </c>
      <c r="N20" s="72" t="str">
        <f t="shared" si="3"/>
        <v>-</v>
      </c>
      <c r="O20" s="210"/>
      <c r="P20" s="210"/>
      <c r="Q20" s="210"/>
    </row>
    <row r="21" spans="1:17" s="2" customFormat="1" ht="27.75" customHeight="1" thickBot="1">
      <c r="A21" s="70">
        <v>9</v>
      </c>
      <c r="B21" s="201" t="str">
        <f>'ЖН-ОН-1'!B17</f>
        <v>Султанова Хусния Абдужамолиддин қизи</v>
      </c>
      <c r="C21" s="201"/>
      <c r="D21" s="69" t="str">
        <f>'ЖН-ОН-1'!C17</f>
        <v>K-16-048</v>
      </c>
      <c r="E21" s="70" t="e">
        <f>'ЖН-ОН-1'!#REF!+'ЖН-ОН-1'!#REF!</f>
        <v>#REF!</v>
      </c>
      <c r="F21" s="70" t="e">
        <f>'ЖН-ОН-1'!#REF!+'ЖН-ОН-1'!#REF!</f>
        <v>#REF!</v>
      </c>
      <c r="G21" s="68">
        <f>+'ЖН-ОН-1'!P17+'ЖН-ОН-1'!Q17+'ЖН-ОН-1'!R17+'ЖН-ОН-1'!S17</f>
        <v>23</v>
      </c>
      <c r="H21" s="68">
        <f>'ЖН-ОН-2'!P18+'ЖН-ОН-2'!Q18</f>
        <v>0</v>
      </c>
      <c r="I21" s="68">
        <f>'ЖН-ОН-2'!R18+'ЖН-ОН-2'!S18</f>
        <v>0</v>
      </c>
      <c r="J21" s="68">
        <f>+'ЖН-ОН-2'!P17+'ЖН-ОН-2'!Q17+'ЖН-ОН-2'!R17+'ЖН-ОН-2'!S17</f>
        <v>0</v>
      </c>
      <c r="K21" s="68">
        <f t="shared" si="1"/>
        <v>23</v>
      </c>
      <c r="L21" s="72" t="str">
        <f t="shared" si="0"/>
        <v>-</v>
      </c>
      <c r="M21" s="72">
        <f t="shared" si="2"/>
        <v>23</v>
      </c>
      <c r="N21" s="72" t="str">
        <f t="shared" si="3"/>
        <v>-</v>
      </c>
      <c r="O21" s="210"/>
      <c r="P21" s="210"/>
      <c r="Q21" s="210"/>
    </row>
    <row r="22" spans="1:17" s="2" customFormat="1" ht="27.75" customHeight="1" thickBot="1">
      <c r="A22" s="70">
        <v>10</v>
      </c>
      <c r="B22" s="201" t="str">
        <f>'ЖН-ОН-1'!B18</f>
        <v>Турсунхўжаева Дилафруз Дилшод қизи </v>
      </c>
      <c r="C22" s="201"/>
      <c r="D22" s="69" t="str">
        <f>'ЖН-ОН-1'!C18</f>
        <v>К-16-075</v>
      </c>
      <c r="E22" s="70" t="e">
        <f>'ЖН-ОН-1'!#REF!+'ЖН-ОН-1'!#REF!</f>
        <v>#REF!</v>
      </c>
      <c r="F22" s="70" t="e">
        <f>'ЖН-ОН-1'!#REF!+'ЖН-ОН-1'!#REF!</f>
        <v>#REF!</v>
      </c>
      <c r="G22" s="68">
        <f>+'ЖН-ОН-1'!P18+'ЖН-ОН-1'!Q18+'ЖН-ОН-1'!R18+'ЖН-ОН-1'!S18</f>
        <v>31</v>
      </c>
      <c r="H22" s="68">
        <f>'ЖН-ОН-2'!P19+'ЖН-ОН-2'!Q19</f>
        <v>0</v>
      </c>
      <c r="I22" s="68">
        <f>'ЖН-ОН-2'!R19+'ЖН-ОН-2'!S19</f>
        <v>0</v>
      </c>
      <c r="J22" s="68">
        <f>+'ЖН-ОН-2'!P18+'ЖН-ОН-2'!Q18+'ЖН-ОН-2'!R18+'ЖН-ОН-2'!S18</f>
        <v>0</v>
      </c>
      <c r="K22" s="68">
        <f t="shared" si="1"/>
        <v>31</v>
      </c>
      <c r="L22" s="72" t="str">
        <f t="shared" si="0"/>
        <v>-</v>
      </c>
      <c r="M22" s="72">
        <f t="shared" si="2"/>
        <v>31</v>
      </c>
      <c r="N22" s="72" t="str">
        <f t="shared" si="3"/>
        <v>-</v>
      </c>
      <c r="O22" s="210"/>
      <c r="P22" s="210"/>
      <c r="Q22" s="210"/>
    </row>
    <row r="23" spans="1:17" s="2" customFormat="1" ht="27.75" customHeight="1" thickBot="1">
      <c r="A23" s="70">
        <v>11</v>
      </c>
      <c r="B23" s="201" t="str">
        <f>'ЖН-ОН-1'!B19</f>
        <v>Файзуллаева Рушана Баҳодировна</v>
      </c>
      <c r="C23" s="201"/>
      <c r="D23" s="69" t="str">
        <f>'ЖН-ОН-1'!C19</f>
        <v>D-16-013</v>
      </c>
      <c r="E23" s="70" t="e">
        <f>'ЖН-ОН-1'!#REF!+'ЖН-ОН-1'!#REF!</f>
        <v>#REF!</v>
      </c>
      <c r="F23" s="70" t="e">
        <f>'ЖН-ОН-1'!#REF!+'ЖН-ОН-1'!#REF!</f>
        <v>#REF!</v>
      </c>
      <c r="G23" s="68">
        <f>+'ЖН-ОН-1'!P19+'ЖН-ОН-1'!Q19+'ЖН-ОН-1'!R19+'ЖН-ОН-1'!S19</f>
        <v>31</v>
      </c>
      <c r="H23" s="68">
        <f>'ЖН-ОН-2'!P20+'ЖН-ОН-2'!Q20</f>
        <v>0</v>
      </c>
      <c r="I23" s="68">
        <f>'ЖН-ОН-2'!R20+'ЖН-ОН-2'!S20</f>
        <v>0</v>
      </c>
      <c r="J23" s="68">
        <f>+'ЖН-ОН-2'!P19+'ЖН-ОН-2'!Q19+'ЖН-ОН-2'!R19+'ЖН-ОН-2'!S19</f>
        <v>0</v>
      </c>
      <c r="K23" s="68">
        <f t="shared" si="1"/>
        <v>31</v>
      </c>
      <c r="L23" s="72" t="str">
        <f t="shared" si="0"/>
        <v>-</v>
      </c>
      <c r="M23" s="72">
        <f t="shared" si="2"/>
        <v>31</v>
      </c>
      <c r="N23" s="72" t="str">
        <f t="shared" si="3"/>
        <v>-</v>
      </c>
      <c r="O23" s="210"/>
      <c r="P23" s="210"/>
      <c r="Q23" s="210"/>
    </row>
    <row r="24" spans="1:17" s="2" customFormat="1" ht="27.75" customHeight="1" thickBot="1">
      <c r="A24" s="70">
        <v>12</v>
      </c>
      <c r="B24" s="201" t="str">
        <f>'ЖН-ОН-1'!B20</f>
        <v>Эшонқулова Шохиста Бахтиер қизи</v>
      </c>
      <c r="C24" s="201"/>
      <c r="D24" s="69" t="str">
        <f>'ЖН-ОН-1'!C20</f>
        <v>D-16-007</v>
      </c>
      <c r="E24" s="70" t="e">
        <f>'ЖН-ОН-1'!#REF!+'ЖН-ОН-1'!#REF!</f>
        <v>#REF!</v>
      </c>
      <c r="F24" s="70" t="e">
        <f>'ЖН-ОН-1'!#REF!+'ЖН-ОН-1'!#REF!</f>
        <v>#REF!</v>
      </c>
      <c r="G24" s="68">
        <f>+'ЖН-ОН-1'!P20+'ЖН-ОН-1'!Q20+'ЖН-ОН-1'!R20+'ЖН-ОН-1'!S20</f>
        <v>28</v>
      </c>
      <c r="H24" s="68">
        <f>'ЖН-ОН-2'!P21+'ЖН-ОН-2'!Q21</f>
        <v>0</v>
      </c>
      <c r="I24" s="68">
        <f>'ЖН-ОН-2'!R21+'ЖН-ОН-2'!S21</f>
        <v>0</v>
      </c>
      <c r="J24" s="68">
        <f>+'ЖН-ОН-2'!P20+'ЖН-ОН-2'!Q20+'ЖН-ОН-2'!R20+'ЖН-ОН-2'!S20</f>
        <v>0</v>
      </c>
      <c r="K24" s="68">
        <f t="shared" si="1"/>
        <v>28</v>
      </c>
      <c r="L24" s="72" t="str">
        <f t="shared" si="0"/>
        <v>-</v>
      </c>
      <c r="M24" s="72">
        <f t="shared" si="2"/>
        <v>28</v>
      </c>
      <c r="N24" s="72" t="str">
        <f t="shared" si="3"/>
        <v>-</v>
      </c>
      <c r="O24" s="210"/>
      <c r="P24" s="210"/>
      <c r="Q24" s="210"/>
    </row>
    <row r="25" spans="1:17" s="2" customFormat="1" ht="27.75" customHeight="1" thickBot="1">
      <c r="A25" s="70">
        <v>13</v>
      </c>
      <c r="B25" s="201" t="str">
        <f>'ЖН-ОН-1'!B21</f>
        <v>Мирзакаримов Жасурбек Қучқорбой ўғли</v>
      </c>
      <c r="C25" s="201"/>
      <c r="D25" s="69">
        <f>'ЖН-ОН-1'!C21</f>
        <v>0</v>
      </c>
      <c r="E25" s="70" t="e">
        <f>'ЖН-ОН-1'!#REF!+'ЖН-ОН-1'!#REF!</f>
        <v>#REF!</v>
      </c>
      <c r="F25" s="70" t="e">
        <f>'ЖН-ОН-1'!#REF!+'ЖН-ОН-1'!#REF!</f>
        <v>#REF!</v>
      </c>
      <c r="G25" s="68">
        <f>+'ЖН-ОН-1'!P21+'ЖН-ОН-1'!Q21+'ЖН-ОН-1'!R21+'ЖН-ОН-1'!S21</f>
        <v>33</v>
      </c>
      <c r="H25" s="68">
        <f>'ЖН-ОН-2'!P22+'ЖН-ОН-2'!Q22</f>
        <v>0</v>
      </c>
      <c r="I25" s="68">
        <f>'ЖН-ОН-2'!R22+'ЖН-ОН-2'!S22</f>
        <v>0</v>
      </c>
      <c r="J25" s="68">
        <f>+'ЖН-ОН-2'!P21+'ЖН-ОН-2'!Q21+'ЖН-ОН-2'!R21+'ЖН-ОН-2'!S21</f>
        <v>0</v>
      </c>
      <c r="K25" s="68">
        <f t="shared" si="1"/>
        <v>33</v>
      </c>
      <c r="L25" s="72" t="str">
        <f t="shared" si="0"/>
        <v>-</v>
      </c>
      <c r="M25" s="72">
        <f t="shared" si="2"/>
        <v>33</v>
      </c>
      <c r="N25" s="72" t="str">
        <f t="shared" si="3"/>
        <v>-</v>
      </c>
      <c r="O25" s="210"/>
      <c r="P25" s="210"/>
      <c r="Q25" s="210"/>
    </row>
    <row r="26" spans="1:17" s="2" customFormat="1" ht="27.75" customHeight="1" thickBot="1">
      <c r="A26" s="70">
        <v>14</v>
      </c>
      <c r="B26" s="201" t="str">
        <f>'ЖН-ОН-1'!B22</f>
        <v>Шаропов Обид Миролимович</v>
      </c>
      <c r="C26" s="201"/>
      <c r="D26" s="69" t="str">
        <f>'ЖН-ОН-1'!C22</f>
        <v>K-16-062</v>
      </c>
      <c r="E26" s="70" t="e">
        <f>'ЖН-ОН-1'!#REF!+'ЖН-ОН-1'!#REF!</f>
        <v>#REF!</v>
      </c>
      <c r="F26" s="70" t="e">
        <f>'ЖН-ОН-1'!#REF!+'ЖН-ОН-1'!#REF!</f>
        <v>#REF!</v>
      </c>
      <c r="G26" s="68">
        <f>+'ЖН-ОН-1'!P22+'ЖН-ОН-1'!Q22+'ЖН-ОН-1'!R22+'ЖН-ОН-1'!S22</f>
        <v>22</v>
      </c>
      <c r="H26" s="68" t="e">
        <f>'ЖН-ОН-2'!#REF!+'ЖН-ОН-2'!#REF!</f>
        <v>#REF!</v>
      </c>
      <c r="I26" s="68" t="e">
        <f>'ЖН-ОН-2'!#REF!+'ЖН-ОН-2'!#REF!</f>
        <v>#REF!</v>
      </c>
      <c r="J26" s="68">
        <f>+'ЖН-ОН-2'!P22+'ЖН-ОН-2'!Q22+'ЖН-ОН-2'!R22+'ЖН-ОН-2'!S22</f>
        <v>0</v>
      </c>
      <c r="K26" s="68">
        <f t="shared" si="1"/>
        <v>22</v>
      </c>
      <c r="L26" s="72" t="str">
        <f t="shared" si="0"/>
        <v>-</v>
      </c>
      <c r="M26" s="72">
        <f t="shared" si="2"/>
        <v>22</v>
      </c>
      <c r="N26" s="72" t="str">
        <f t="shared" si="3"/>
        <v>-</v>
      </c>
      <c r="O26" s="210"/>
      <c r="P26" s="210"/>
      <c r="Q26" s="210"/>
    </row>
    <row r="27" spans="1:17" s="2" customFormat="1" ht="32.25" customHeight="1" thickBot="1">
      <c r="A27" s="70">
        <v>15</v>
      </c>
      <c r="B27" s="201">
        <f>'ЖН-ОН-1'!B23</f>
        <v>0</v>
      </c>
      <c r="C27" s="201"/>
      <c r="D27" s="69">
        <f>'ЖН-ОН-1'!C23</f>
        <v>0</v>
      </c>
      <c r="E27" s="70" t="e">
        <f>'ЖН-ОН-1'!#REF!+'ЖН-ОН-1'!#REF!</f>
        <v>#REF!</v>
      </c>
      <c r="F27" s="70" t="e">
        <f>'ЖН-ОН-1'!#REF!+'ЖН-ОН-1'!#REF!</f>
        <v>#REF!</v>
      </c>
      <c r="G27" s="68">
        <f>+'ЖН-ОН-1'!P23+'ЖН-ОН-1'!Q23+'ЖН-ОН-1'!R23+'ЖН-ОН-1'!S23</f>
        <v>0</v>
      </c>
      <c r="H27" s="68" t="e">
        <f>'ЖН-ОН-2'!#REF!+'ЖН-ОН-2'!#REF!</f>
        <v>#REF!</v>
      </c>
      <c r="I27" s="68" t="e">
        <f>'ЖН-ОН-2'!#REF!+'ЖН-ОН-2'!#REF!</f>
        <v>#REF!</v>
      </c>
      <c r="J27" s="68" t="e">
        <f>+'ЖН-ОН-2'!#REF!+'ЖН-ОН-2'!#REF!+'ЖН-ОН-2'!#REF!+'ЖН-ОН-2'!#REF!</f>
        <v>#REF!</v>
      </c>
      <c r="K27" s="68" t="e">
        <f t="shared" si="1"/>
        <v>#REF!</v>
      </c>
      <c r="L27" s="72" t="e">
        <f t="shared" si="0"/>
        <v>#REF!</v>
      </c>
      <c r="M27" s="72" t="e">
        <f t="shared" si="2"/>
        <v>#REF!</v>
      </c>
      <c r="N27" s="72" t="e">
        <f t="shared" si="3"/>
        <v>#REF!</v>
      </c>
      <c r="O27" s="210"/>
      <c r="P27" s="210"/>
      <c r="Q27" s="210"/>
    </row>
    <row r="28" spans="1:17" ht="49.5" customHeight="1" thickBot="1">
      <c r="A28" s="204" t="s">
        <v>14</v>
      </c>
      <c r="B28" s="204"/>
      <c r="C28" s="204"/>
      <c r="D28" s="73"/>
      <c r="E28" s="74"/>
      <c r="F28" s="75"/>
      <c r="G28" s="77"/>
      <c r="H28" s="77"/>
      <c r="I28" s="78"/>
      <c r="J28" s="78"/>
      <c r="K28" s="79"/>
      <c r="L28" s="79"/>
      <c r="M28" s="78"/>
      <c r="N28" s="78"/>
      <c r="O28" s="205"/>
      <c r="P28" s="205"/>
      <c r="Q28" s="205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25.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M!G11</f>
        <v>М.Норқобилов</v>
      </c>
      <c r="P34" s="57"/>
      <c r="Q34" s="57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06" t="s">
        <v>20</v>
      </c>
      <c r="P35" s="206"/>
      <c r="Q35" s="206"/>
    </row>
  </sheetData>
  <sheetProtection/>
  <mergeCells count="62">
    <mergeCell ref="A6:Q6"/>
    <mergeCell ref="A2:Q2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L11:L12"/>
    <mergeCell ref="M11:M12"/>
    <mergeCell ref="C9:F9"/>
    <mergeCell ref="P9:Q9"/>
    <mergeCell ref="N11:N12"/>
    <mergeCell ref="O11:Q12"/>
    <mergeCell ref="H9:K9"/>
    <mergeCell ref="M9:N9"/>
    <mergeCell ref="B15:C15"/>
    <mergeCell ref="O15:Q15"/>
    <mergeCell ref="B16:C16"/>
    <mergeCell ref="O16:Q16"/>
    <mergeCell ref="B13:C13"/>
    <mergeCell ref="O13:Q13"/>
    <mergeCell ref="B14:C14"/>
    <mergeCell ref="O14:Q14"/>
    <mergeCell ref="B19:C19"/>
    <mergeCell ref="O19:Q19"/>
    <mergeCell ref="B20:C20"/>
    <mergeCell ref="O20:Q20"/>
    <mergeCell ref="B17:C17"/>
    <mergeCell ref="O17:Q17"/>
    <mergeCell ref="B18:C18"/>
    <mergeCell ref="O18:Q18"/>
    <mergeCell ref="B23:C23"/>
    <mergeCell ref="O23:Q23"/>
    <mergeCell ref="B24:C24"/>
    <mergeCell ref="O24:Q24"/>
    <mergeCell ref="B21:C21"/>
    <mergeCell ref="O21:Q21"/>
    <mergeCell ref="B22:C22"/>
    <mergeCell ref="O22:Q22"/>
    <mergeCell ref="A35:B35"/>
    <mergeCell ref="D35:G35"/>
    <mergeCell ref="M35:N35"/>
    <mergeCell ref="B27:C27"/>
    <mergeCell ref="O27:Q27"/>
    <mergeCell ref="O35:Q35"/>
    <mergeCell ref="A29:C29"/>
    <mergeCell ref="D34:G34"/>
    <mergeCell ref="M34:N34"/>
    <mergeCell ref="O1:Q1"/>
    <mergeCell ref="A28:C28"/>
    <mergeCell ref="O28:Q28"/>
    <mergeCell ref="D32:G32"/>
    <mergeCell ref="K32:L32"/>
    <mergeCell ref="A33:C33"/>
    <mergeCell ref="B25:C25"/>
    <mergeCell ref="O25:Q25"/>
    <mergeCell ref="B26:C26"/>
    <mergeCell ref="O26:Q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6">
      <selection activeCell="K5" sqref="K5"/>
    </sheetView>
  </sheetViews>
  <sheetFormatPr defaultColWidth="9.140625" defaultRowHeight="12.75"/>
  <cols>
    <col min="1" max="2" width="4.57421875" style="1" customWidth="1"/>
    <col min="3" max="3" width="36.00390625" style="1" customWidth="1"/>
    <col min="4" max="4" width="15.421875" style="1" customWidth="1"/>
    <col min="5" max="6" width="4.7109375" style="1" hidden="1" customWidth="1"/>
    <col min="7" max="7" width="10.00390625" style="1" customWidth="1"/>
    <col min="8" max="8" width="4.7109375" style="1" hidden="1" customWidth="1"/>
    <col min="9" max="9" width="4.28125" style="1" hidden="1" customWidth="1"/>
    <col min="10" max="10" width="10.140625" style="1" customWidth="1"/>
    <col min="11" max="11" width="9.7109375" style="1" customWidth="1"/>
    <col min="12" max="12" width="11.140625" style="1" customWidth="1"/>
    <col min="13" max="13" width="11.00390625" style="1" customWidth="1"/>
    <col min="14" max="14" width="10.421875" style="1" customWidth="1"/>
    <col min="15" max="15" width="5.7109375" style="1" customWidth="1"/>
    <col min="16" max="16" width="6.421875" style="1" hidden="1" customWidth="1"/>
    <col min="17" max="17" width="13.14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3" t="str">
        <f>M!C6</f>
        <v>12-шакл</v>
      </c>
      <c r="P1" s="203"/>
      <c r="Q1" s="203"/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134</v>
      </c>
      <c r="K4" s="24" t="str">
        <f>+M!D12</f>
        <v>I-18/05-202</v>
      </c>
      <c r="L4" s="24"/>
      <c r="M4" s="42"/>
      <c r="N4" s="42"/>
      <c r="O4" s="42"/>
      <c r="P4" s="42"/>
      <c r="Q4" s="42"/>
    </row>
    <row r="5" spans="1:17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43" t="str">
        <f>M!C2</f>
        <v>Баҳорги</v>
      </c>
      <c r="K5" s="44" t="s">
        <v>24</v>
      </c>
      <c r="N5" s="44"/>
      <c r="O5" s="44"/>
      <c r="P5" s="44"/>
      <c r="Q5" s="44"/>
    </row>
    <row r="6" spans="1:17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  <c r="P7" s="47"/>
      <c r="Q7" s="47"/>
    </row>
    <row r="8" spans="1:17" ht="17.25" customHeight="1">
      <c r="A8" s="191" t="s">
        <v>39</v>
      </c>
      <c r="B8" s="191"/>
      <c r="C8" s="48" t="str">
        <f>M!B12</f>
        <v>Стратегик менежмент</v>
      </c>
      <c r="D8" s="49" t="s">
        <v>50</v>
      </c>
      <c r="E8" s="49"/>
      <c r="F8" s="49"/>
      <c r="G8" s="50" t="str">
        <f>+'ЖН-ОН-1'!T6</f>
        <v>Рашидов Ж</v>
      </c>
      <c r="H8" s="50"/>
      <c r="I8" s="51"/>
      <c r="J8" s="51"/>
      <c r="K8" s="52"/>
      <c r="L8" s="35" t="s">
        <v>49</v>
      </c>
      <c r="M8" s="35"/>
      <c r="N8" s="53" t="str">
        <f>+'ЖН-ОН-1'!T7</f>
        <v>Шермухаммедов А</v>
      </c>
      <c r="O8" s="54"/>
      <c r="P8" s="52"/>
      <c r="Q8" s="52"/>
    </row>
    <row r="9" spans="1:17" ht="18.75" customHeight="1">
      <c r="A9" s="14" t="s">
        <v>25</v>
      </c>
      <c r="B9" s="14"/>
      <c r="C9" s="197" t="s">
        <v>26</v>
      </c>
      <c r="D9" s="197"/>
      <c r="E9" s="197"/>
      <c r="F9" s="197"/>
      <c r="G9" s="25">
        <f>M!C12</f>
        <v>124</v>
      </c>
      <c r="H9" s="198" t="s">
        <v>43</v>
      </c>
      <c r="I9" s="198"/>
      <c r="J9" s="198"/>
      <c r="K9" s="198"/>
      <c r="L9" s="114">
        <f>M!E12</f>
        <v>18</v>
      </c>
      <c r="M9" s="199" t="str">
        <f>M!F12</f>
        <v>июнь 2018 йил</v>
      </c>
      <c r="N9" s="199"/>
      <c r="O9" s="38"/>
      <c r="P9" s="209"/>
      <c r="Q9" s="209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 thickBot="1">
      <c r="A11" s="213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13</v>
      </c>
      <c r="P11" s="190"/>
      <c r="Q11" s="190"/>
    </row>
    <row r="12" spans="1:17" ht="71.25" customHeight="1" thickBot="1">
      <c r="A12" s="213"/>
      <c r="B12" s="190"/>
      <c r="C12" s="190"/>
      <c r="D12" s="193"/>
      <c r="E12" s="67" t="s">
        <v>2</v>
      </c>
      <c r="F12" s="67" t="s">
        <v>3</v>
      </c>
      <c r="G12" s="67" t="s">
        <v>64</v>
      </c>
      <c r="H12" s="67" t="s">
        <v>34</v>
      </c>
      <c r="I12" s="67" t="s">
        <v>35</v>
      </c>
      <c r="J12" s="67" t="s">
        <v>57</v>
      </c>
      <c r="K12" s="67" t="s">
        <v>60</v>
      </c>
      <c r="L12" s="189"/>
      <c r="M12" s="189"/>
      <c r="N12" s="189"/>
      <c r="O12" s="190"/>
      <c r="P12" s="190"/>
      <c r="Q12" s="190"/>
    </row>
    <row r="13" spans="1:17" s="2" customFormat="1" ht="27.75" customHeight="1" thickBot="1">
      <c r="A13" s="80">
        <v>1</v>
      </c>
      <c r="B13" s="211" t="str">
        <f>'ЖН-ОН-1'!B9</f>
        <v>Жуманиязов Сухроб Қудрат ўғли</v>
      </c>
      <c r="C13" s="211"/>
      <c r="D13" s="81" t="str">
        <f>'ЖН-ОН-1'!C9</f>
        <v>D-16-011</v>
      </c>
      <c r="E13" s="82">
        <f>'ЖН-ОН-1'!P9+'ЖН-ОН-1'!Q9</f>
        <v>11</v>
      </c>
      <c r="F13" s="82">
        <f>'ЖН-ОН-1'!R9+'ЖН-ОН-1'!S9</f>
        <v>15</v>
      </c>
      <c r="G13" s="80">
        <f>'ЖН-ОН-1'!P9+'ЖН-ОН-1'!Q9+'ЖН-ОН-1'!R9+'ЖН-ОН-1'!S9</f>
        <v>26</v>
      </c>
      <c r="H13" s="80">
        <f>'ЖН-ОН-2'!T10+'ЖН-ОН-2'!U10</f>
        <v>0</v>
      </c>
      <c r="I13" s="80">
        <f>'ЖН-ОН-2'!V10+'ЖН-ОН-2'!W10</f>
        <v>0</v>
      </c>
      <c r="J13" s="80">
        <f>'ЖН-ОН-2'!T9+'ЖН-ОН-2'!U9+'ЖН-ОН-2'!V9+'ЖН-ОН-2'!W9</f>
        <v>0</v>
      </c>
      <c r="K13" s="80">
        <f>G13+J13</f>
        <v>26</v>
      </c>
      <c r="L13" s="83" t="str">
        <f aca="true" t="shared" si="0" ref="L13:L27">IF(OR(K13&lt;39),"-","")</f>
        <v>-</v>
      </c>
      <c r="M13" s="83">
        <f>IF(L13="-",K13,"")</f>
        <v>26</v>
      </c>
      <c r="N13" s="83" t="str">
        <f>IF(L13="-","-","")</f>
        <v>-</v>
      </c>
      <c r="O13" s="212"/>
      <c r="P13" s="212"/>
      <c r="Q13" s="212"/>
    </row>
    <row r="14" spans="1:17" s="2" customFormat="1" ht="27.75" customHeight="1" thickBot="1">
      <c r="A14" s="80">
        <v>2</v>
      </c>
      <c r="B14" s="211" t="str">
        <f>'ЖН-ОН-1'!B10</f>
        <v>Ибрагимов Шербек Эшмирза ўғли</v>
      </c>
      <c r="C14" s="211"/>
      <c r="D14" s="81" t="str">
        <f>'ЖН-ОН-1'!C10</f>
        <v>K-16-053</v>
      </c>
      <c r="E14" s="82">
        <f>'ЖН-ОН-1'!P10+'ЖН-ОН-1'!Q10</f>
        <v>13</v>
      </c>
      <c r="F14" s="82">
        <f>'ЖН-ОН-1'!R10+'ЖН-ОН-1'!S10</f>
        <v>17</v>
      </c>
      <c r="G14" s="80">
        <f>'ЖН-ОН-1'!P10+'ЖН-ОН-1'!Q10+'ЖН-ОН-1'!R10+'ЖН-ОН-1'!S10</f>
        <v>30</v>
      </c>
      <c r="H14" s="80">
        <f>'ЖН-ОН-2'!T11+'ЖН-ОН-2'!U11</f>
        <v>0</v>
      </c>
      <c r="I14" s="80">
        <f>'ЖН-ОН-2'!V11+'ЖН-ОН-2'!W11</f>
        <v>0</v>
      </c>
      <c r="J14" s="80">
        <f>'ЖН-ОН-2'!T10+'ЖН-ОН-2'!U10+'ЖН-ОН-2'!V10+'ЖН-ОН-2'!W10</f>
        <v>0</v>
      </c>
      <c r="K14" s="80">
        <f aca="true" t="shared" si="1" ref="K14:K27">G14+J14</f>
        <v>30</v>
      </c>
      <c r="L14" s="83" t="str">
        <f t="shared" si="0"/>
        <v>-</v>
      </c>
      <c r="M14" s="83">
        <f aca="true" t="shared" si="2" ref="M14:M27">IF(L14="-",K14,"")</f>
        <v>30</v>
      </c>
      <c r="N14" s="83" t="str">
        <f aca="true" t="shared" si="3" ref="N14:N27">IF(L14="-","-","")</f>
        <v>-</v>
      </c>
      <c r="O14" s="212"/>
      <c r="P14" s="212"/>
      <c r="Q14" s="212"/>
    </row>
    <row r="15" spans="1:17" s="2" customFormat="1" ht="27.75" customHeight="1" thickBot="1">
      <c r="A15" s="80">
        <v>3</v>
      </c>
      <c r="B15" s="211" t="str">
        <f>'ЖН-ОН-1'!B11</f>
        <v>Исроилов Олимжон Комилжон ўғли</v>
      </c>
      <c r="C15" s="211"/>
      <c r="D15" s="81" t="str">
        <f>'ЖН-ОН-1'!C11</f>
        <v>K-16-041</v>
      </c>
      <c r="E15" s="82">
        <f>'ЖН-ОН-1'!P11+'ЖН-ОН-1'!Q11</f>
        <v>17</v>
      </c>
      <c r="F15" s="82">
        <f>'ЖН-ОН-1'!R11+'ЖН-ОН-1'!S11</f>
        <v>17</v>
      </c>
      <c r="G15" s="80">
        <f>'ЖН-ОН-1'!P11+'ЖН-ОН-1'!Q11+'ЖН-ОН-1'!R11+'ЖН-ОН-1'!S11</f>
        <v>34</v>
      </c>
      <c r="H15" s="80">
        <f>'ЖН-ОН-2'!T12+'ЖН-ОН-2'!U12</f>
        <v>0</v>
      </c>
      <c r="I15" s="80">
        <f>'ЖН-ОН-2'!V12+'ЖН-ОН-2'!W12</f>
        <v>0</v>
      </c>
      <c r="J15" s="80">
        <f>'ЖН-ОН-2'!T11+'ЖН-ОН-2'!U11+'ЖН-ОН-2'!V11+'ЖН-ОН-2'!W11</f>
        <v>0</v>
      </c>
      <c r="K15" s="80">
        <f t="shared" si="1"/>
        <v>34</v>
      </c>
      <c r="L15" s="83" t="str">
        <f t="shared" si="0"/>
        <v>-</v>
      </c>
      <c r="M15" s="83">
        <f t="shared" si="2"/>
        <v>34</v>
      </c>
      <c r="N15" s="83" t="str">
        <f t="shared" si="3"/>
        <v>-</v>
      </c>
      <c r="O15" s="212"/>
      <c r="P15" s="212"/>
      <c r="Q15" s="212"/>
    </row>
    <row r="16" spans="1:17" s="2" customFormat="1" ht="27.75" customHeight="1" thickBot="1">
      <c r="A16" s="80">
        <v>4</v>
      </c>
      <c r="B16" s="211" t="str">
        <f>'ЖН-ОН-1'!B12</f>
        <v>Қудратов Нуриддин Ҳамза ўғли</v>
      </c>
      <c r="C16" s="211"/>
      <c r="D16" s="81" t="str">
        <f>'ЖН-ОН-1'!C12</f>
        <v>D-16-005</v>
      </c>
      <c r="E16" s="82">
        <f>'ЖН-ОН-1'!P12+'ЖН-ОН-1'!Q12</f>
        <v>13</v>
      </c>
      <c r="F16" s="82">
        <f>'ЖН-ОН-1'!R12+'ЖН-ОН-1'!S12</f>
        <v>16</v>
      </c>
      <c r="G16" s="80">
        <f>'ЖН-ОН-1'!P12+'ЖН-ОН-1'!Q12+'ЖН-ОН-1'!R12+'ЖН-ОН-1'!S12</f>
        <v>29</v>
      </c>
      <c r="H16" s="80">
        <f>'ЖН-ОН-2'!T13+'ЖН-ОН-2'!U13</f>
        <v>0</v>
      </c>
      <c r="I16" s="80">
        <f>'ЖН-ОН-2'!V13+'ЖН-ОН-2'!W13</f>
        <v>0</v>
      </c>
      <c r="J16" s="80">
        <f>'ЖН-ОН-2'!T12+'ЖН-ОН-2'!U12+'ЖН-ОН-2'!V12+'ЖН-ОН-2'!W12</f>
        <v>0</v>
      </c>
      <c r="K16" s="80">
        <f t="shared" si="1"/>
        <v>29</v>
      </c>
      <c r="L16" s="83" t="str">
        <f t="shared" si="0"/>
        <v>-</v>
      </c>
      <c r="M16" s="83">
        <f t="shared" si="2"/>
        <v>29</v>
      </c>
      <c r="N16" s="83" t="str">
        <f t="shared" si="3"/>
        <v>-</v>
      </c>
      <c r="O16" s="212"/>
      <c r="P16" s="212"/>
      <c r="Q16" s="212"/>
    </row>
    <row r="17" spans="1:17" s="2" customFormat="1" ht="27.75" customHeight="1" thickBot="1">
      <c r="A17" s="80">
        <v>5</v>
      </c>
      <c r="B17" s="211" t="str">
        <f>'ЖН-ОН-1'!B13</f>
        <v>Мамарасулов Файзулло Рустам ўғли</v>
      </c>
      <c r="C17" s="211"/>
      <c r="D17" s="81" t="str">
        <f>'ЖН-ОН-1'!C13</f>
        <v>K-16-044</v>
      </c>
      <c r="E17" s="82">
        <f>'ЖН-ОН-1'!P13+'ЖН-ОН-1'!Q13</f>
        <v>9</v>
      </c>
      <c r="F17" s="82">
        <f>'ЖН-ОН-1'!R13+'ЖН-ОН-1'!S13</f>
        <v>15</v>
      </c>
      <c r="G17" s="80">
        <f>'ЖН-ОН-1'!P13+'ЖН-ОН-1'!Q13+'ЖН-ОН-1'!R13+'ЖН-ОН-1'!S13</f>
        <v>24</v>
      </c>
      <c r="H17" s="80">
        <f>'ЖН-ОН-2'!T14+'ЖН-ОН-2'!U14</f>
        <v>0</v>
      </c>
      <c r="I17" s="80">
        <f>'ЖН-ОН-2'!V14+'ЖН-ОН-2'!W14</f>
        <v>0</v>
      </c>
      <c r="J17" s="80">
        <f>'ЖН-ОН-2'!T13+'ЖН-ОН-2'!U13+'ЖН-ОН-2'!V13+'ЖН-ОН-2'!W13</f>
        <v>0</v>
      </c>
      <c r="K17" s="80">
        <f t="shared" si="1"/>
        <v>24</v>
      </c>
      <c r="L17" s="83" t="str">
        <f t="shared" si="0"/>
        <v>-</v>
      </c>
      <c r="M17" s="83">
        <f t="shared" si="2"/>
        <v>24</v>
      </c>
      <c r="N17" s="83" t="str">
        <f t="shared" si="3"/>
        <v>-</v>
      </c>
      <c r="O17" s="212"/>
      <c r="P17" s="212"/>
      <c r="Q17" s="212"/>
    </row>
    <row r="18" spans="1:17" s="2" customFormat="1" ht="27.75" customHeight="1" thickBot="1">
      <c r="A18" s="80">
        <v>6</v>
      </c>
      <c r="B18" s="211" t="str">
        <f>'ЖН-ОН-1'!B14</f>
        <v>Мусаева Мадина Салим қизи </v>
      </c>
      <c r="C18" s="211"/>
      <c r="D18" s="81" t="str">
        <f>'ЖН-ОН-1'!C14</f>
        <v>K-16-060</v>
      </c>
      <c r="E18" s="82">
        <f>'ЖН-ОН-1'!P14+'ЖН-ОН-1'!Q14</f>
        <v>15</v>
      </c>
      <c r="F18" s="82">
        <f>'ЖН-ОН-1'!R14+'ЖН-ОН-1'!S14</f>
        <v>16</v>
      </c>
      <c r="G18" s="80">
        <f>'ЖН-ОН-1'!P14+'ЖН-ОН-1'!Q14+'ЖН-ОН-1'!R14+'ЖН-ОН-1'!S14</f>
        <v>31</v>
      </c>
      <c r="H18" s="80">
        <f>'ЖН-ОН-2'!T15+'ЖН-ОН-2'!U15</f>
        <v>0</v>
      </c>
      <c r="I18" s="80">
        <f>'ЖН-ОН-2'!V15+'ЖН-ОН-2'!W15</f>
        <v>0</v>
      </c>
      <c r="J18" s="80">
        <f>'ЖН-ОН-2'!T14+'ЖН-ОН-2'!U14+'ЖН-ОН-2'!V14+'ЖН-ОН-2'!W14</f>
        <v>0</v>
      </c>
      <c r="K18" s="80">
        <f t="shared" si="1"/>
        <v>31</v>
      </c>
      <c r="L18" s="83" t="str">
        <f t="shared" si="0"/>
        <v>-</v>
      </c>
      <c r="M18" s="83">
        <f t="shared" si="2"/>
        <v>31</v>
      </c>
      <c r="N18" s="83" t="str">
        <f t="shared" si="3"/>
        <v>-</v>
      </c>
      <c r="O18" s="212"/>
      <c r="P18" s="212"/>
      <c r="Q18" s="212"/>
    </row>
    <row r="19" spans="1:17" s="2" customFormat="1" ht="27.75" customHeight="1" thickBot="1">
      <c r="A19" s="80">
        <v>7</v>
      </c>
      <c r="B19" s="211" t="str">
        <f>'ЖН-ОН-1'!B15</f>
        <v>Рўзиев Эрали Яраш ўғли</v>
      </c>
      <c r="C19" s="211"/>
      <c r="D19" s="81" t="str">
        <f>'ЖН-ОН-1'!C15</f>
        <v>K-16-033</v>
      </c>
      <c r="E19" s="82">
        <f>'ЖН-ОН-1'!P15+'ЖН-ОН-1'!Q15</f>
        <v>16</v>
      </c>
      <c r="F19" s="82">
        <f>'ЖН-ОН-1'!R15+'ЖН-ОН-1'!S15</f>
        <v>16</v>
      </c>
      <c r="G19" s="80">
        <f>'ЖН-ОН-1'!P15+'ЖН-ОН-1'!Q15+'ЖН-ОН-1'!R15+'ЖН-ОН-1'!S15</f>
        <v>32</v>
      </c>
      <c r="H19" s="80">
        <f>'ЖН-ОН-2'!T16+'ЖН-ОН-2'!U16</f>
        <v>0</v>
      </c>
      <c r="I19" s="80">
        <f>'ЖН-ОН-2'!V16+'ЖН-ОН-2'!W16</f>
        <v>0</v>
      </c>
      <c r="J19" s="80">
        <f>'ЖН-ОН-2'!T15+'ЖН-ОН-2'!U15+'ЖН-ОН-2'!V15+'ЖН-ОН-2'!W15</f>
        <v>0</v>
      </c>
      <c r="K19" s="80">
        <f t="shared" si="1"/>
        <v>32</v>
      </c>
      <c r="L19" s="83" t="str">
        <f t="shared" si="0"/>
        <v>-</v>
      </c>
      <c r="M19" s="83">
        <f t="shared" si="2"/>
        <v>32</v>
      </c>
      <c r="N19" s="83" t="str">
        <f t="shared" si="3"/>
        <v>-</v>
      </c>
      <c r="O19" s="212"/>
      <c r="P19" s="212"/>
      <c r="Q19" s="212"/>
    </row>
    <row r="20" spans="1:17" s="2" customFormat="1" ht="27.75" customHeight="1" thickBot="1">
      <c r="A20" s="80">
        <v>8</v>
      </c>
      <c r="B20" s="211" t="str">
        <f>'ЖН-ОН-1'!B16</f>
        <v>Рустамова Мафтуна Рустам қизи</v>
      </c>
      <c r="C20" s="211"/>
      <c r="D20" s="81" t="str">
        <f>'ЖН-ОН-1'!C16</f>
        <v>K-16-030</v>
      </c>
      <c r="E20" s="82">
        <f>'ЖН-ОН-1'!P16+'ЖН-ОН-1'!Q16</f>
        <v>14</v>
      </c>
      <c r="F20" s="82">
        <f>'ЖН-ОН-1'!R16+'ЖН-ОН-1'!S16</f>
        <v>16</v>
      </c>
      <c r="G20" s="80">
        <f>'ЖН-ОН-1'!P16+'ЖН-ОН-1'!Q16+'ЖН-ОН-1'!R16+'ЖН-ОН-1'!S16</f>
        <v>30</v>
      </c>
      <c r="H20" s="80">
        <f>'ЖН-ОН-2'!T17+'ЖН-ОН-2'!U17</f>
        <v>0</v>
      </c>
      <c r="I20" s="80">
        <f>'ЖН-ОН-2'!V17+'ЖН-ОН-2'!W17</f>
        <v>0</v>
      </c>
      <c r="J20" s="80">
        <f>'ЖН-ОН-2'!T16+'ЖН-ОН-2'!U16+'ЖН-ОН-2'!V16+'ЖН-ОН-2'!W16</f>
        <v>0</v>
      </c>
      <c r="K20" s="80">
        <f t="shared" si="1"/>
        <v>30</v>
      </c>
      <c r="L20" s="83" t="str">
        <f t="shared" si="0"/>
        <v>-</v>
      </c>
      <c r="M20" s="83">
        <f t="shared" si="2"/>
        <v>30</v>
      </c>
      <c r="N20" s="83" t="str">
        <f t="shared" si="3"/>
        <v>-</v>
      </c>
      <c r="O20" s="212"/>
      <c r="P20" s="212"/>
      <c r="Q20" s="212"/>
    </row>
    <row r="21" spans="1:17" s="2" customFormat="1" ht="27.75" customHeight="1" thickBot="1">
      <c r="A21" s="80">
        <v>9</v>
      </c>
      <c r="B21" s="211" t="str">
        <f>'ЖН-ОН-1'!B17</f>
        <v>Султанова Хусния Абдужамолиддин қизи</v>
      </c>
      <c r="C21" s="211"/>
      <c r="D21" s="81" t="str">
        <f>'ЖН-ОН-1'!C17</f>
        <v>K-16-048</v>
      </c>
      <c r="E21" s="82">
        <f>'ЖН-ОН-1'!P17+'ЖН-ОН-1'!Q17</f>
        <v>8</v>
      </c>
      <c r="F21" s="82">
        <f>'ЖН-ОН-1'!R17+'ЖН-ОН-1'!S17</f>
        <v>15</v>
      </c>
      <c r="G21" s="80">
        <f>'ЖН-ОН-1'!P17+'ЖН-ОН-1'!Q17+'ЖН-ОН-1'!R17+'ЖН-ОН-1'!S17</f>
        <v>23</v>
      </c>
      <c r="H21" s="80">
        <f>'ЖН-ОН-2'!T18+'ЖН-ОН-2'!U18</f>
        <v>0</v>
      </c>
      <c r="I21" s="80">
        <f>'ЖН-ОН-2'!V18+'ЖН-ОН-2'!W18</f>
        <v>0</v>
      </c>
      <c r="J21" s="80">
        <f>'ЖН-ОН-2'!T17+'ЖН-ОН-2'!U17+'ЖН-ОН-2'!V17+'ЖН-ОН-2'!W17</f>
        <v>0</v>
      </c>
      <c r="K21" s="80">
        <f t="shared" si="1"/>
        <v>23</v>
      </c>
      <c r="L21" s="83" t="str">
        <f t="shared" si="0"/>
        <v>-</v>
      </c>
      <c r="M21" s="83">
        <f t="shared" si="2"/>
        <v>23</v>
      </c>
      <c r="N21" s="83" t="str">
        <f t="shared" si="3"/>
        <v>-</v>
      </c>
      <c r="O21" s="212"/>
      <c r="P21" s="212"/>
      <c r="Q21" s="212"/>
    </row>
    <row r="22" spans="1:17" s="2" customFormat="1" ht="27.75" customHeight="1" thickBot="1">
      <c r="A22" s="80">
        <v>10</v>
      </c>
      <c r="B22" s="211" t="str">
        <f>'ЖН-ОН-1'!B18</f>
        <v>Турсунхўжаева Дилафруз Дилшод қизи </v>
      </c>
      <c r="C22" s="211"/>
      <c r="D22" s="81" t="str">
        <f>'ЖН-ОН-1'!C18</f>
        <v>К-16-075</v>
      </c>
      <c r="E22" s="82">
        <f>'ЖН-ОН-1'!P18+'ЖН-ОН-1'!Q18</f>
        <v>15</v>
      </c>
      <c r="F22" s="82">
        <f>'ЖН-ОН-1'!R18+'ЖН-ОН-1'!S18</f>
        <v>16</v>
      </c>
      <c r="G22" s="80">
        <f>'ЖН-ОН-1'!P18+'ЖН-ОН-1'!Q18+'ЖН-ОН-1'!R18+'ЖН-ОН-1'!S18</f>
        <v>31</v>
      </c>
      <c r="H22" s="80">
        <f>'ЖН-ОН-2'!T19+'ЖН-ОН-2'!U19</f>
        <v>0</v>
      </c>
      <c r="I22" s="80">
        <f>'ЖН-ОН-2'!V19+'ЖН-ОН-2'!W19</f>
        <v>0</v>
      </c>
      <c r="J22" s="80">
        <f>'ЖН-ОН-2'!T18+'ЖН-ОН-2'!U18+'ЖН-ОН-2'!V18+'ЖН-ОН-2'!W18</f>
        <v>0</v>
      </c>
      <c r="K22" s="80">
        <f t="shared" si="1"/>
        <v>31</v>
      </c>
      <c r="L22" s="83" t="str">
        <f t="shared" si="0"/>
        <v>-</v>
      </c>
      <c r="M22" s="83">
        <f t="shared" si="2"/>
        <v>31</v>
      </c>
      <c r="N22" s="83" t="str">
        <f t="shared" si="3"/>
        <v>-</v>
      </c>
      <c r="O22" s="212"/>
      <c r="P22" s="212"/>
      <c r="Q22" s="212"/>
    </row>
    <row r="23" spans="1:17" s="2" customFormat="1" ht="27.75" customHeight="1" thickBot="1">
      <c r="A23" s="80">
        <v>11</v>
      </c>
      <c r="B23" s="211" t="str">
        <f>'ЖН-ОН-1'!B19</f>
        <v>Файзуллаева Рушана Баҳодировна</v>
      </c>
      <c r="C23" s="211"/>
      <c r="D23" s="81" t="str">
        <f>'ЖН-ОН-1'!C19</f>
        <v>D-16-013</v>
      </c>
      <c r="E23" s="82">
        <f>'ЖН-ОН-1'!P19+'ЖН-ОН-1'!Q19</f>
        <v>15</v>
      </c>
      <c r="F23" s="82">
        <f>'ЖН-ОН-1'!R19+'ЖН-ОН-1'!S19</f>
        <v>16</v>
      </c>
      <c r="G23" s="80">
        <f>'ЖН-ОН-1'!P19+'ЖН-ОН-1'!Q19+'ЖН-ОН-1'!R19+'ЖН-ОН-1'!S19</f>
        <v>31</v>
      </c>
      <c r="H23" s="80">
        <f>'ЖН-ОН-2'!T20+'ЖН-ОН-2'!U20</f>
        <v>0</v>
      </c>
      <c r="I23" s="80">
        <f>'ЖН-ОН-2'!V20+'ЖН-ОН-2'!W20</f>
        <v>0</v>
      </c>
      <c r="J23" s="80">
        <f>'ЖН-ОН-2'!T19+'ЖН-ОН-2'!U19+'ЖН-ОН-2'!V19+'ЖН-ОН-2'!W19</f>
        <v>0</v>
      </c>
      <c r="K23" s="80">
        <f t="shared" si="1"/>
        <v>31</v>
      </c>
      <c r="L23" s="83" t="str">
        <f t="shared" si="0"/>
        <v>-</v>
      </c>
      <c r="M23" s="83">
        <f t="shared" si="2"/>
        <v>31</v>
      </c>
      <c r="N23" s="83" t="str">
        <f t="shared" si="3"/>
        <v>-</v>
      </c>
      <c r="O23" s="212"/>
      <c r="P23" s="212"/>
      <c r="Q23" s="212"/>
    </row>
    <row r="24" spans="1:17" s="2" customFormat="1" ht="27.75" customHeight="1" thickBot="1">
      <c r="A24" s="80">
        <v>12</v>
      </c>
      <c r="B24" s="211" t="str">
        <f>'ЖН-ОН-1'!B20</f>
        <v>Эшонқулова Шохиста Бахтиер қизи</v>
      </c>
      <c r="C24" s="211"/>
      <c r="D24" s="81" t="str">
        <f>'ЖН-ОН-1'!C20</f>
        <v>D-16-007</v>
      </c>
      <c r="E24" s="82">
        <f>'ЖН-ОН-1'!P20+'ЖН-ОН-1'!Q20</f>
        <v>12</v>
      </c>
      <c r="F24" s="82">
        <f>'ЖН-ОН-1'!R20+'ЖН-ОН-1'!S20</f>
        <v>16</v>
      </c>
      <c r="G24" s="80">
        <f>'ЖН-ОН-1'!P20+'ЖН-ОН-1'!Q20+'ЖН-ОН-1'!R20+'ЖН-ОН-1'!S20</f>
        <v>28</v>
      </c>
      <c r="H24" s="80">
        <f>'ЖН-ОН-2'!T21+'ЖН-ОН-2'!U21</f>
        <v>0</v>
      </c>
      <c r="I24" s="80">
        <f>'ЖН-ОН-2'!V21+'ЖН-ОН-2'!W21</f>
        <v>0</v>
      </c>
      <c r="J24" s="80">
        <f>'ЖН-ОН-2'!T20+'ЖН-ОН-2'!U20+'ЖН-ОН-2'!V20+'ЖН-ОН-2'!W20</f>
        <v>0</v>
      </c>
      <c r="K24" s="80">
        <f t="shared" si="1"/>
        <v>28</v>
      </c>
      <c r="L24" s="83" t="str">
        <f t="shared" si="0"/>
        <v>-</v>
      </c>
      <c r="M24" s="83">
        <f t="shared" si="2"/>
        <v>28</v>
      </c>
      <c r="N24" s="83" t="str">
        <f t="shared" si="3"/>
        <v>-</v>
      </c>
      <c r="O24" s="212"/>
      <c r="P24" s="212"/>
      <c r="Q24" s="212"/>
    </row>
    <row r="25" spans="1:17" s="2" customFormat="1" ht="27.75" customHeight="1" thickBot="1">
      <c r="A25" s="80">
        <v>13</v>
      </c>
      <c r="B25" s="211" t="str">
        <f>'ЖН-ОН-1'!B21</f>
        <v>Мирзакаримов Жасурбек Қучқорбой ўғли</v>
      </c>
      <c r="C25" s="211"/>
      <c r="D25" s="81">
        <f>'ЖН-ОН-1'!C21</f>
        <v>0</v>
      </c>
      <c r="E25" s="82">
        <f>'ЖН-ОН-1'!P21+'ЖН-ОН-1'!Q21</f>
        <v>17</v>
      </c>
      <c r="F25" s="82">
        <f>'ЖН-ОН-1'!R21+'ЖН-ОН-1'!S21</f>
        <v>16</v>
      </c>
      <c r="G25" s="80">
        <f>'ЖН-ОН-1'!P21+'ЖН-ОН-1'!Q21+'ЖН-ОН-1'!R21+'ЖН-ОН-1'!S21</f>
        <v>33</v>
      </c>
      <c r="H25" s="80">
        <f>'ЖН-ОН-2'!T22+'ЖН-ОН-2'!U22</f>
        <v>0</v>
      </c>
      <c r="I25" s="80">
        <f>'ЖН-ОН-2'!V22+'ЖН-ОН-2'!W22</f>
        <v>0</v>
      </c>
      <c r="J25" s="80">
        <f>'ЖН-ОН-2'!T21+'ЖН-ОН-2'!U21+'ЖН-ОН-2'!V21+'ЖН-ОН-2'!W21</f>
        <v>0</v>
      </c>
      <c r="K25" s="80">
        <f t="shared" si="1"/>
        <v>33</v>
      </c>
      <c r="L25" s="83" t="str">
        <f t="shared" si="0"/>
        <v>-</v>
      </c>
      <c r="M25" s="83">
        <f t="shared" si="2"/>
        <v>33</v>
      </c>
      <c r="N25" s="83" t="str">
        <f t="shared" si="3"/>
        <v>-</v>
      </c>
      <c r="O25" s="212"/>
      <c r="P25" s="212"/>
      <c r="Q25" s="212"/>
    </row>
    <row r="26" spans="1:17" s="2" customFormat="1" ht="27.75" customHeight="1" thickBot="1">
      <c r="A26" s="80">
        <v>14</v>
      </c>
      <c r="B26" s="211" t="str">
        <f>'ЖН-ОН-1'!B22</f>
        <v>Шаропов Обид Миролимович</v>
      </c>
      <c r="C26" s="211"/>
      <c r="D26" s="81" t="str">
        <f>'ЖН-ОН-1'!C22</f>
        <v>K-16-062</v>
      </c>
      <c r="E26" s="82">
        <f>'ЖН-ОН-1'!P22+'ЖН-ОН-1'!Q22</f>
        <v>7</v>
      </c>
      <c r="F26" s="82">
        <f>'ЖН-ОН-1'!R22+'ЖН-ОН-1'!S22</f>
        <v>15</v>
      </c>
      <c r="G26" s="80">
        <f>'ЖН-ОН-1'!P22+'ЖН-ОН-1'!Q22+'ЖН-ОН-1'!R22+'ЖН-ОН-1'!S22</f>
        <v>22</v>
      </c>
      <c r="H26" s="80" t="e">
        <f>'ЖН-ОН-2'!#REF!+'ЖН-ОН-2'!#REF!</f>
        <v>#REF!</v>
      </c>
      <c r="I26" s="80" t="e">
        <f>'ЖН-ОН-2'!#REF!+'ЖН-ОН-2'!#REF!</f>
        <v>#REF!</v>
      </c>
      <c r="J26" s="80">
        <f>'ЖН-ОН-2'!T22+'ЖН-ОН-2'!U22+'ЖН-ОН-2'!V22+'ЖН-ОН-2'!W22</f>
        <v>0</v>
      </c>
      <c r="K26" s="80">
        <f t="shared" si="1"/>
        <v>22</v>
      </c>
      <c r="L26" s="83" t="str">
        <f t="shared" si="0"/>
        <v>-</v>
      </c>
      <c r="M26" s="83">
        <f t="shared" si="2"/>
        <v>22</v>
      </c>
      <c r="N26" s="83" t="str">
        <f t="shared" si="3"/>
        <v>-</v>
      </c>
      <c r="O26" s="212"/>
      <c r="P26" s="212"/>
      <c r="Q26" s="212"/>
    </row>
    <row r="27" spans="1:17" s="2" customFormat="1" ht="32.25" customHeight="1" thickBot="1">
      <c r="A27" s="80">
        <v>15</v>
      </c>
      <c r="B27" s="211">
        <f>'ЖН-ОН-1'!B23</f>
        <v>0</v>
      </c>
      <c r="C27" s="211"/>
      <c r="D27" s="81">
        <f>'ЖН-ОН-1'!C23</f>
        <v>0</v>
      </c>
      <c r="E27" s="82">
        <f>'ЖН-ОН-1'!P23+'ЖН-ОН-1'!Q23</f>
        <v>0</v>
      </c>
      <c r="F27" s="82">
        <f>'ЖН-ОН-1'!R23+'ЖН-ОН-1'!S23</f>
        <v>0</v>
      </c>
      <c r="G27" s="80">
        <f>'ЖН-ОН-1'!P23+'ЖН-ОН-1'!Q23+'ЖН-ОН-1'!R23+'ЖН-ОН-1'!S23</f>
        <v>0</v>
      </c>
      <c r="H27" s="80" t="e">
        <f>'ЖН-ОН-2'!#REF!+'ЖН-ОН-2'!#REF!</f>
        <v>#REF!</v>
      </c>
      <c r="I27" s="80" t="e">
        <f>'ЖН-ОН-2'!#REF!+'ЖН-ОН-2'!#REF!</f>
        <v>#REF!</v>
      </c>
      <c r="J27" s="80" t="e">
        <f>'ЖН-ОН-2'!#REF!+'ЖН-ОН-2'!#REF!+'ЖН-ОН-2'!#REF!+'ЖН-ОН-2'!#REF!</f>
        <v>#REF!</v>
      </c>
      <c r="K27" s="80" t="e">
        <f t="shared" si="1"/>
        <v>#REF!</v>
      </c>
      <c r="L27" s="83" t="e">
        <f t="shared" si="0"/>
        <v>#REF!</v>
      </c>
      <c r="M27" s="83" t="e">
        <f t="shared" si="2"/>
        <v>#REF!</v>
      </c>
      <c r="N27" s="83" t="e">
        <f t="shared" si="3"/>
        <v>#REF!</v>
      </c>
      <c r="O27" s="212"/>
      <c r="P27" s="212"/>
      <c r="Q27" s="212"/>
    </row>
    <row r="28" spans="1:17" ht="49.5" customHeight="1" thickBot="1">
      <c r="A28" s="204" t="s">
        <v>14</v>
      </c>
      <c r="B28" s="204"/>
      <c r="C28" s="204"/>
      <c r="D28" s="73"/>
      <c r="E28" s="74"/>
      <c r="F28" s="75"/>
      <c r="G28" s="75"/>
      <c r="H28" s="75"/>
      <c r="I28" s="74"/>
      <c r="J28" s="74"/>
      <c r="K28" s="76"/>
      <c r="L28" s="76"/>
      <c r="M28" s="74"/>
      <c r="N28" s="74"/>
      <c r="O28" s="205"/>
      <c r="P28" s="205"/>
      <c r="Q28" s="205"/>
    </row>
    <row r="29" spans="1:3" ht="39.75" customHeight="1">
      <c r="A29" s="179"/>
      <c r="B29" s="179"/>
      <c r="C29" s="179"/>
    </row>
    <row r="30" spans="1:17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  <c r="P30" s="12"/>
      <c r="Q30" s="12"/>
    </row>
    <row r="31" spans="1:17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  <c r="P31" s="12"/>
      <c r="Q31" s="12"/>
    </row>
    <row r="32" spans="1:17" ht="29.2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  <c r="P32" s="12"/>
      <c r="Q32" s="12"/>
    </row>
    <row r="33" spans="1:17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M!G12</f>
        <v>А.Шеров</v>
      </c>
      <c r="P34" s="57"/>
      <c r="Q34" s="57"/>
    </row>
    <row r="35" spans="1:17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06" t="s">
        <v>20</v>
      </c>
      <c r="P35" s="206"/>
      <c r="Q35" s="206"/>
    </row>
  </sheetData>
  <sheetProtection/>
  <mergeCells count="63">
    <mergeCell ref="A35:B35"/>
    <mergeCell ref="D35:G35"/>
    <mergeCell ref="M35:N35"/>
    <mergeCell ref="A6:Q6"/>
    <mergeCell ref="A2:Q2"/>
    <mergeCell ref="A3:Q3"/>
    <mergeCell ref="A4:I4"/>
    <mergeCell ref="A5:H5"/>
    <mergeCell ref="E7:F7"/>
    <mergeCell ref="H7:I7"/>
    <mergeCell ref="A8:B8"/>
    <mergeCell ref="A11:A12"/>
    <mergeCell ref="B11:C12"/>
    <mergeCell ref="D11:D12"/>
    <mergeCell ref="E11:K11"/>
    <mergeCell ref="C9:F9"/>
    <mergeCell ref="P9:Q9"/>
    <mergeCell ref="N11:N12"/>
    <mergeCell ref="O11:Q12"/>
    <mergeCell ref="H9:K9"/>
    <mergeCell ref="M9:N9"/>
    <mergeCell ref="B13:C13"/>
    <mergeCell ref="O13:Q13"/>
    <mergeCell ref="B14:C14"/>
    <mergeCell ref="O14:Q14"/>
    <mergeCell ref="L11:L12"/>
    <mergeCell ref="M11:M12"/>
    <mergeCell ref="B17:C17"/>
    <mergeCell ref="O17:Q17"/>
    <mergeCell ref="B18:C18"/>
    <mergeCell ref="O18:Q18"/>
    <mergeCell ref="B15:C15"/>
    <mergeCell ref="O15:Q15"/>
    <mergeCell ref="B16:C16"/>
    <mergeCell ref="O16:Q16"/>
    <mergeCell ref="B21:C21"/>
    <mergeCell ref="O21:Q21"/>
    <mergeCell ref="B22:C22"/>
    <mergeCell ref="O22:Q22"/>
    <mergeCell ref="B19:C19"/>
    <mergeCell ref="O19:Q19"/>
    <mergeCell ref="B20:C20"/>
    <mergeCell ref="O20:Q20"/>
    <mergeCell ref="O35:Q35"/>
    <mergeCell ref="D32:G32"/>
    <mergeCell ref="K32:L32"/>
    <mergeCell ref="A33:C33"/>
    <mergeCell ref="D34:G34"/>
    <mergeCell ref="B23:C23"/>
    <mergeCell ref="O23:Q23"/>
    <mergeCell ref="B24:C24"/>
    <mergeCell ref="O24:Q24"/>
    <mergeCell ref="M34:N34"/>
    <mergeCell ref="O1:Q1"/>
    <mergeCell ref="A28:C28"/>
    <mergeCell ref="O28:Q28"/>
    <mergeCell ref="A29:C29"/>
    <mergeCell ref="B27:C27"/>
    <mergeCell ref="O27:Q27"/>
    <mergeCell ref="B25:C25"/>
    <mergeCell ref="O25:Q25"/>
    <mergeCell ref="B26:C26"/>
    <mergeCell ref="O26:Q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SheetLayoutView="100" workbookViewId="0" topLeftCell="A1">
      <selection activeCell="K10" sqref="K10"/>
    </sheetView>
  </sheetViews>
  <sheetFormatPr defaultColWidth="9.140625" defaultRowHeight="12.75"/>
  <cols>
    <col min="1" max="2" width="4.57421875" style="1" customWidth="1"/>
    <col min="3" max="3" width="41.00390625" style="1" customWidth="1"/>
    <col min="4" max="4" width="13.7109375" style="1" customWidth="1"/>
    <col min="5" max="6" width="4.7109375" style="1" hidden="1" customWidth="1"/>
    <col min="7" max="7" width="12.0039062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9.28125" style="1" customWidth="1"/>
    <col min="12" max="12" width="10.00390625" style="1" customWidth="1"/>
    <col min="13" max="13" width="10.28125" style="1" customWidth="1"/>
    <col min="14" max="14" width="9.8515625" style="1" customWidth="1"/>
    <col min="15" max="15" width="16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" t="str">
        <f>M!C6</f>
        <v>12-шакл</v>
      </c>
    </row>
    <row r="2" spans="1:17" ht="15.7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5" t="s">
        <v>139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5" ht="15.75" customHeight="1">
      <c r="A4" s="196" t="s">
        <v>38</v>
      </c>
      <c r="B4" s="196"/>
      <c r="C4" s="196"/>
      <c r="D4" s="196"/>
      <c r="E4" s="196"/>
      <c r="F4" s="196"/>
      <c r="G4" s="196"/>
      <c r="H4" s="196"/>
      <c r="I4" s="196"/>
      <c r="J4" s="13" t="s">
        <v>140</v>
      </c>
      <c r="K4" s="24" t="str">
        <f>+M!D13</f>
        <v>I-18/06-202</v>
      </c>
      <c r="L4" s="24"/>
      <c r="M4" s="42"/>
      <c r="N4" s="42"/>
      <c r="O4" s="42"/>
    </row>
    <row r="5" spans="1:15" ht="15.75" customHeight="1">
      <c r="A5" s="196" t="str">
        <f>M!C22</f>
        <v>2017-2018 ўқув йили  </v>
      </c>
      <c r="B5" s="196"/>
      <c r="C5" s="196"/>
      <c r="D5" s="196"/>
      <c r="E5" s="196"/>
      <c r="F5" s="196"/>
      <c r="G5" s="196"/>
      <c r="H5" s="196"/>
      <c r="I5" s="43"/>
      <c r="J5" s="62" t="str">
        <f>M!C2</f>
        <v>Баҳорги</v>
      </c>
      <c r="K5" s="44" t="s">
        <v>24</v>
      </c>
      <c r="N5" s="44"/>
      <c r="O5" s="44"/>
    </row>
    <row r="6" spans="1:15" ht="15.75" customHeight="1">
      <c r="A6" s="194" t="str">
        <f>M!B22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5">
        <f>M!C3</f>
        <v>2</v>
      </c>
      <c r="D7" s="46" t="s">
        <v>6</v>
      </c>
      <c r="E7" s="200"/>
      <c r="F7" s="200"/>
      <c r="G7" s="23">
        <f>M!C4</f>
        <v>202</v>
      </c>
      <c r="H7" s="200"/>
      <c r="I7" s="200"/>
      <c r="J7" s="46" t="s">
        <v>23</v>
      </c>
      <c r="K7" s="23">
        <f>M!C5</f>
        <v>4</v>
      </c>
      <c r="L7" s="47" t="s">
        <v>7</v>
      </c>
      <c r="M7" s="47"/>
      <c r="N7" s="47"/>
      <c r="O7" s="47"/>
    </row>
    <row r="8" spans="1:15" ht="15.75" customHeight="1">
      <c r="A8" s="191" t="s">
        <v>39</v>
      </c>
      <c r="B8" s="191"/>
      <c r="C8" s="48" t="str">
        <f>M!B13</f>
        <v>СХ инновация менежменти</v>
      </c>
      <c r="D8" s="216" t="s">
        <v>50</v>
      </c>
      <c r="E8" s="216"/>
      <c r="F8" s="216"/>
      <c r="G8" s="216"/>
      <c r="H8" s="216"/>
      <c r="I8" s="215" t="str">
        <f>+'ЖН-ОН-1'!X6</f>
        <v>Хужамкулова Х</v>
      </c>
      <c r="J8" s="215"/>
      <c r="K8" s="215"/>
      <c r="L8" s="216" t="s">
        <v>49</v>
      </c>
      <c r="M8" s="216"/>
      <c r="N8" s="216"/>
      <c r="O8" s="93" t="str">
        <f>+'ЖН-ОН-1'!X7</f>
        <v>Алимов У.</v>
      </c>
    </row>
    <row r="9" spans="1:15" ht="18.75" customHeight="1">
      <c r="A9" s="14" t="s">
        <v>25</v>
      </c>
      <c r="B9" s="14"/>
      <c r="C9" s="214" t="s">
        <v>26</v>
      </c>
      <c r="D9" s="214"/>
      <c r="E9" s="214"/>
      <c r="F9" s="214"/>
      <c r="G9" s="25">
        <f>+M!C13</f>
        <v>124</v>
      </c>
      <c r="H9" s="214" t="s">
        <v>45</v>
      </c>
      <c r="I9" s="214"/>
      <c r="J9" s="214"/>
      <c r="K9" s="214"/>
      <c r="L9" s="114">
        <f>+M!E13</f>
        <v>14</v>
      </c>
      <c r="M9" s="199" t="str">
        <f>M!F13</f>
        <v>июнь 2018 йил</v>
      </c>
      <c r="N9" s="199"/>
      <c r="O9" s="38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>
      <c r="A11" s="213" t="s">
        <v>0</v>
      </c>
      <c r="B11" s="190" t="s">
        <v>40</v>
      </c>
      <c r="C11" s="190"/>
      <c r="D11" s="193" t="s">
        <v>8</v>
      </c>
      <c r="E11" s="190" t="s">
        <v>9</v>
      </c>
      <c r="F11" s="190"/>
      <c r="G11" s="190"/>
      <c r="H11" s="190"/>
      <c r="I11" s="190"/>
      <c r="J11" s="190"/>
      <c r="K11" s="190"/>
      <c r="L11" s="189" t="s">
        <v>10</v>
      </c>
      <c r="M11" s="189" t="s">
        <v>11</v>
      </c>
      <c r="N11" s="189" t="s">
        <v>12</v>
      </c>
      <c r="O11" s="190" t="s">
        <v>81</v>
      </c>
    </row>
    <row r="12" spans="1:15" ht="80.25" customHeight="1" thickBot="1">
      <c r="A12" s="213"/>
      <c r="B12" s="190"/>
      <c r="C12" s="190"/>
      <c r="D12" s="193"/>
      <c r="E12" s="67" t="s">
        <v>2</v>
      </c>
      <c r="F12" s="67" t="s">
        <v>3</v>
      </c>
      <c r="G12" s="67" t="s">
        <v>72</v>
      </c>
      <c r="H12" s="67" t="s">
        <v>34</v>
      </c>
      <c r="I12" s="67" t="s">
        <v>35</v>
      </c>
      <c r="J12" s="67" t="s">
        <v>76</v>
      </c>
      <c r="K12" s="67" t="s">
        <v>60</v>
      </c>
      <c r="L12" s="189"/>
      <c r="M12" s="189"/>
      <c r="N12" s="189"/>
      <c r="O12" s="190"/>
    </row>
    <row r="13" spans="1:15" s="2" customFormat="1" ht="27.75" customHeight="1" thickBot="1">
      <c r="A13" s="80">
        <v>1</v>
      </c>
      <c r="B13" s="201" t="str">
        <f>'ЖН-ОН-1'!B9</f>
        <v>Жуманиязов Сухроб Қудрат ўғли</v>
      </c>
      <c r="C13" s="201"/>
      <c r="D13" s="81" t="str">
        <f>'ЖН-ОН-1'!C9</f>
        <v>D-16-011</v>
      </c>
      <c r="E13" s="80">
        <f>'ЖН-ОН-1'!T9+'ЖН-ОН-1'!U9</f>
        <v>11</v>
      </c>
      <c r="F13" s="80">
        <f>'ЖН-ОН-1'!V9+'ЖН-ОН-1'!W9</f>
        <v>10</v>
      </c>
      <c r="G13" s="80">
        <f>+'ЖН-ОН-1'!X9+'ЖН-ОН-1'!Y9+'ЖН-ОН-1'!Z9+'ЖН-ОН-1'!AA9</f>
        <v>23</v>
      </c>
      <c r="H13" s="80">
        <f>'ЖН-ОН-2'!X10+'ЖН-ОН-2'!Y10</f>
        <v>0</v>
      </c>
      <c r="I13" s="80">
        <f>'ЖН-ОН-2'!Z10+'ЖН-ОН-2'!AA10</f>
        <v>0</v>
      </c>
      <c r="J13" s="80">
        <f>+'ЖН-ОН-2'!X9+'ЖН-ОН-2'!Y9+'ЖН-ОН-2'!Z9+'ЖН-ОН-2'!AA9</f>
        <v>0</v>
      </c>
      <c r="K13" s="80">
        <f>G13+J13</f>
        <v>23</v>
      </c>
      <c r="L13" s="83" t="str">
        <f aca="true" t="shared" si="0" ref="L13:L27">IF(OR(K13&lt;39),"-","")</f>
        <v>-</v>
      </c>
      <c r="M13" s="83">
        <f>IF(L13="-",K13,"")</f>
        <v>23</v>
      </c>
      <c r="N13" s="83" t="str">
        <f>IF(L13="-","-","")</f>
        <v>-</v>
      </c>
      <c r="O13" s="83"/>
    </row>
    <row r="14" spans="1:15" s="2" customFormat="1" ht="27.75" customHeight="1" thickBot="1">
      <c r="A14" s="80">
        <v>2</v>
      </c>
      <c r="B14" s="201" t="str">
        <f>'ЖН-ОН-1'!B10</f>
        <v>Ибрагимов Шербек Эшмирза ўғли</v>
      </c>
      <c r="C14" s="201"/>
      <c r="D14" s="81" t="str">
        <f>'ЖН-ОН-1'!C10</f>
        <v>K-16-053</v>
      </c>
      <c r="E14" s="80">
        <f>'ЖН-ОН-1'!T10+'ЖН-ОН-1'!U10</f>
        <v>18</v>
      </c>
      <c r="F14" s="80">
        <f>'ЖН-ОН-1'!V10+'ЖН-ОН-1'!W10</f>
        <v>15</v>
      </c>
      <c r="G14" s="80">
        <f>+'ЖН-ОН-1'!X10+'ЖН-ОН-1'!Y10+'ЖН-ОН-1'!Z10+'ЖН-ОН-1'!AA10</f>
        <v>34</v>
      </c>
      <c r="H14" s="80">
        <f>'ЖН-ОН-2'!X11+'ЖН-ОН-2'!Y11</f>
        <v>0</v>
      </c>
      <c r="I14" s="80">
        <f>'ЖН-ОН-2'!Z11+'ЖН-ОН-2'!AA11</f>
        <v>0</v>
      </c>
      <c r="J14" s="80">
        <f>+'ЖН-ОН-2'!X10+'ЖН-ОН-2'!Y10+'ЖН-ОН-2'!Z10+'ЖН-ОН-2'!AA10</f>
        <v>0</v>
      </c>
      <c r="K14" s="80">
        <f aca="true" t="shared" si="1" ref="K14:K27">G14+J14</f>
        <v>34</v>
      </c>
      <c r="L14" s="83" t="str">
        <f t="shared" si="0"/>
        <v>-</v>
      </c>
      <c r="M14" s="83">
        <f aca="true" t="shared" si="2" ref="M14:M27">IF(L14="-",K14,"")</f>
        <v>34</v>
      </c>
      <c r="N14" s="83" t="str">
        <f aca="true" t="shared" si="3" ref="N14:N27">IF(L14="-","-","")</f>
        <v>-</v>
      </c>
      <c r="O14" s="83"/>
    </row>
    <row r="15" spans="1:15" s="2" customFormat="1" ht="27.75" customHeight="1" thickBot="1">
      <c r="A15" s="80">
        <v>3</v>
      </c>
      <c r="B15" s="201" t="str">
        <f>'ЖН-ОН-1'!B11</f>
        <v>Исроилов Олимжон Комилжон ўғли</v>
      </c>
      <c r="C15" s="201"/>
      <c r="D15" s="81" t="str">
        <f>'ЖН-ОН-1'!C11</f>
        <v>K-16-041</v>
      </c>
      <c r="E15" s="80">
        <f>'ЖН-ОН-1'!T11+'ЖН-ОН-1'!U11</f>
        <v>16</v>
      </c>
      <c r="F15" s="80">
        <f>'ЖН-ОН-1'!V11+'ЖН-ОН-1'!W11</f>
        <v>14</v>
      </c>
      <c r="G15" s="80">
        <f>+'ЖН-ОН-1'!X11+'ЖН-ОН-1'!Y11+'ЖН-ОН-1'!Z11+'ЖН-ОН-1'!AA11</f>
        <v>33</v>
      </c>
      <c r="H15" s="80">
        <f>'ЖН-ОН-2'!X12+'ЖН-ОН-2'!Y12</f>
        <v>0</v>
      </c>
      <c r="I15" s="80">
        <f>'ЖН-ОН-2'!Z12+'ЖН-ОН-2'!AA12</f>
        <v>0</v>
      </c>
      <c r="J15" s="80">
        <f>+'ЖН-ОН-2'!X11+'ЖН-ОН-2'!Y11+'ЖН-ОН-2'!Z11+'ЖН-ОН-2'!AA11</f>
        <v>0</v>
      </c>
      <c r="K15" s="80">
        <f t="shared" si="1"/>
        <v>33</v>
      </c>
      <c r="L15" s="83" t="str">
        <f t="shared" si="0"/>
        <v>-</v>
      </c>
      <c r="M15" s="83">
        <f t="shared" si="2"/>
        <v>33</v>
      </c>
      <c r="N15" s="83" t="str">
        <f t="shared" si="3"/>
        <v>-</v>
      </c>
      <c r="O15" s="83"/>
    </row>
    <row r="16" spans="1:15" s="2" customFormat="1" ht="27.75" customHeight="1" thickBot="1">
      <c r="A16" s="80">
        <v>4</v>
      </c>
      <c r="B16" s="201" t="str">
        <f>'ЖН-ОН-1'!B12</f>
        <v>Қудратов Нуриддин Ҳамза ўғли</v>
      </c>
      <c r="C16" s="201"/>
      <c r="D16" s="81" t="str">
        <f>'ЖН-ОН-1'!C12</f>
        <v>D-16-005</v>
      </c>
      <c r="E16" s="80">
        <f>'ЖН-ОН-1'!T12+'ЖН-ОН-1'!U12</f>
        <v>18</v>
      </c>
      <c r="F16" s="80">
        <f>'ЖН-ОН-1'!V12+'ЖН-ОН-1'!W12</f>
        <v>14</v>
      </c>
      <c r="G16" s="80">
        <f>+'ЖН-ОН-1'!X12+'ЖН-ОН-1'!Y12+'ЖН-ОН-1'!Z12+'ЖН-ОН-1'!AA12</f>
        <v>33</v>
      </c>
      <c r="H16" s="80">
        <f>'ЖН-ОН-2'!X13+'ЖН-ОН-2'!Y13</f>
        <v>0</v>
      </c>
      <c r="I16" s="80">
        <f>'ЖН-ОН-2'!Z13+'ЖН-ОН-2'!AA13</f>
        <v>0</v>
      </c>
      <c r="J16" s="80">
        <f>+'ЖН-ОН-2'!X12+'ЖН-ОН-2'!Y12+'ЖН-ОН-2'!Z12+'ЖН-ОН-2'!AA12</f>
        <v>0</v>
      </c>
      <c r="K16" s="80">
        <f t="shared" si="1"/>
        <v>33</v>
      </c>
      <c r="L16" s="83" t="str">
        <f t="shared" si="0"/>
        <v>-</v>
      </c>
      <c r="M16" s="83">
        <f t="shared" si="2"/>
        <v>33</v>
      </c>
      <c r="N16" s="83" t="str">
        <f t="shared" si="3"/>
        <v>-</v>
      </c>
      <c r="O16" s="83"/>
    </row>
    <row r="17" spans="1:15" s="2" customFormat="1" ht="27.75" customHeight="1" thickBot="1">
      <c r="A17" s="80">
        <v>5</v>
      </c>
      <c r="B17" s="201" t="str">
        <f>'ЖН-ОН-1'!B13</f>
        <v>Мамарасулов Файзулло Рустам ўғли</v>
      </c>
      <c r="C17" s="201"/>
      <c r="D17" s="81" t="str">
        <f>'ЖН-ОН-1'!C13</f>
        <v>K-16-044</v>
      </c>
      <c r="E17" s="80">
        <f>'ЖН-ОН-1'!T13+'ЖН-ОН-1'!U13</f>
        <v>15</v>
      </c>
      <c r="F17" s="80">
        <f>'ЖН-ОН-1'!V13+'ЖН-ОН-1'!W13</f>
        <v>13</v>
      </c>
      <c r="G17" s="80">
        <f>+'ЖН-ОН-1'!X13+'ЖН-ОН-1'!Y13+'ЖН-ОН-1'!Z13+'ЖН-ОН-1'!AA13</f>
        <v>25</v>
      </c>
      <c r="H17" s="80">
        <f>'ЖН-ОН-2'!X14+'ЖН-ОН-2'!Y14</f>
        <v>0</v>
      </c>
      <c r="I17" s="80">
        <f>'ЖН-ОН-2'!Z14+'ЖН-ОН-2'!AA14</f>
        <v>0</v>
      </c>
      <c r="J17" s="80">
        <f>+'ЖН-ОН-2'!X13+'ЖН-ОН-2'!Y13+'ЖН-ОН-2'!Z13+'ЖН-ОН-2'!AA13</f>
        <v>0</v>
      </c>
      <c r="K17" s="80">
        <f t="shared" si="1"/>
        <v>25</v>
      </c>
      <c r="L17" s="83" t="str">
        <f t="shared" si="0"/>
        <v>-</v>
      </c>
      <c r="M17" s="83">
        <f t="shared" si="2"/>
        <v>25</v>
      </c>
      <c r="N17" s="83" t="str">
        <f t="shared" si="3"/>
        <v>-</v>
      </c>
      <c r="O17" s="83"/>
    </row>
    <row r="18" spans="1:15" s="2" customFormat="1" ht="27.75" customHeight="1" thickBot="1">
      <c r="A18" s="80">
        <v>6</v>
      </c>
      <c r="B18" s="201" t="str">
        <f>'ЖН-ОН-1'!B14</f>
        <v>Мусаева Мадина Салим қизи </v>
      </c>
      <c r="C18" s="201"/>
      <c r="D18" s="81" t="str">
        <f>'ЖН-ОН-1'!C14</f>
        <v>K-16-060</v>
      </c>
      <c r="E18" s="80">
        <f>'ЖН-ОН-1'!T14+'ЖН-ОН-1'!U14</f>
        <v>16</v>
      </c>
      <c r="F18" s="80">
        <f>'ЖН-ОН-1'!V14+'ЖН-ОН-1'!W14</f>
        <v>15</v>
      </c>
      <c r="G18" s="80">
        <f>+'ЖН-ОН-1'!X14+'ЖН-ОН-1'!Y14+'ЖН-ОН-1'!Z14+'ЖН-ОН-1'!AA14</f>
        <v>33</v>
      </c>
      <c r="H18" s="80">
        <f>'ЖН-ОН-2'!X15+'ЖН-ОН-2'!Y15</f>
        <v>0</v>
      </c>
      <c r="I18" s="80">
        <f>'ЖН-ОН-2'!Z15+'ЖН-ОН-2'!AA15</f>
        <v>0</v>
      </c>
      <c r="J18" s="80">
        <f>+'ЖН-ОН-2'!X14+'ЖН-ОН-2'!Y14+'ЖН-ОН-2'!Z14+'ЖН-ОН-2'!AA14</f>
        <v>0</v>
      </c>
      <c r="K18" s="80">
        <f t="shared" si="1"/>
        <v>33</v>
      </c>
      <c r="L18" s="83" t="str">
        <f t="shared" si="0"/>
        <v>-</v>
      </c>
      <c r="M18" s="83">
        <f t="shared" si="2"/>
        <v>33</v>
      </c>
      <c r="N18" s="83" t="str">
        <f t="shared" si="3"/>
        <v>-</v>
      </c>
      <c r="O18" s="83"/>
    </row>
    <row r="19" spans="1:15" s="2" customFormat="1" ht="27.75" customHeight="1" thickBot="1">
      <c r="A19" s="80">
        <v>7</v>
      </c>
      <c r="B19" s="201" t="str">
        <f>'ЖН-ОН-1'!B15</f>
        <v>Рўзиев Эрали Яраш ўғли</v>
      </c>
      <c r="C19" s="201"/>
      <c r="D19" s="81" t="str">
        <f>'ЖН-ОН-1'!C15</f>
        <v>K-16-033</v>
      </c>
      <c r="E19" s="80">
        <f>'ЖН-ОН-1'!T15+'ЖН-ОН-1'!U15</f>
        <v>17</v>
      </c>
      <c r="F19" s="80">
        <f>'ЖН-ОН-1'!V15+'ЖН-ОН-1'!W15</f>
        <v>14</v>
      </c>
      <c r="G19" s="80">
        <f>+'ЖН-ОН-1'!X15+'ЖН-ОН-1'!Y15+'ЖН-ОН-1'!Z15+'ЖН-ОН-1'!AA15</f>
        <v>33</v>
      </c>
      <c r="H19" s="80">
        <f>'ЖН-ОН-2'!X16+'ЖН-ОН-2'!Y16</f>
        <v>0</v>
      </c>
      <c r="I19" s="80">
        <f>'ЖН-ОН-2'!Z16+'ЖН-ОН-2'!AA16</f>
        <v>0</v>
      </c>
      <c r="J19" s="80">
        <f>+'ЖН-ОН-2'!X15+'ЖН-ОН-2'!Y15+'ЖН-ОН-2'!Z15+'ЖН-ОН-2'!AA15</f>
        <v>0</v>
      </c>
      <c r="K19" s="80">
        <f t="shared" si="1"/>
        <v>33</v>
      </c>
      <c r="L19" s="83" t="str">
        <f t="shared" si="0"/>
        <v>-</v>
      </c>
      <c r="M19" s="83">
        <f t="shared" si="2"/>
        <v>33</v>
      </c>
      <c r="N19" s="83" t="str">
        <f t="shared" si="3"/>
        <v>-</v>
      </c>
      <c r="O19" s="83"/>
    </row>
    <row r="20" spans="1:15" s="2" customFormat="1" ht="27.75" customHeight="1" thickBot="1">
      <c r="A20" s="80">
        <v>8</v>
      </c>
      <c r="B20" s="201" t="str">
        <f>'ЖН-ОН-1'!B16</f>
        <v>Рустамова Мафтуна Рустам қизи</v>
      </c>
      <c r="C20" s="201"/>
      <c r="D20" s="81" t="str">
        <f>'ЖН-ОН-1'!C16</f>
        <v>K-16-030</v>
      </c>
      <c r="E20" s="80">
        <f>'ЖН-ОН-1'!T16+'ЖН-ОН-1'!U16</f>
        <v>18</v>
      </c>
      <c r="F20" s="80">
        <f>'ЖН-ОН-1'!V16+'ЖН-ОН-1'!W16</f>
        <v>15</v>
      </c>
      <c r="G20" s="80">
        <f>+'ЖН-ОН-1'!X16+'ЖН-ОН-1'!Y16+'ЖН-ОН-1'!Z16+'ЖН-ОН-1'!AA16</f>
        <v>35</v>
      </c>
      <c r="H20" s="80">
        <f>'ЖН-ОН-2'!X17+'ЖН-ОН-2'!Y17</f>
        <v>0</v>
      </c>
      <c r="I20" s="80">
        <f>'ЖН-ОН-2'!Z17+'ЖН-ОН-2'!AA17</f>
        <v>0</v>
      </c>
      <c r="J20" s="80">
        <f>+'ЖН-ОН-2'!X16+'ЖН-ОН-2'!Y16+'ЖН-ОН-2'!Z16+'ЖН-ОН-2'!AA16</f>
        <v>0</v>
      </c>
      <c r="K20" s="80">
        <f t="shared" si="1"/>
        <v>35</v>
      </c>
      <c r="L20" s="83" t="str">
        <f t="shared" si="0"/>
        <v>-</v>
      </c>
      <c r="M20" s="83">
        <f t="shared" si="2"/>
        <v>35</v>
      </c>
      <c r="N20" s="83" t="str">
        <f t="shared" si="3"/>
        <v>-</v>
      </c>
      <c r="O20" s="83"/>
    </row>
    <row r="21" spans="1:15" s="2" customFormat="1" ht="27.75" customHeight="1" thickBot="1">
      <c r="A21" s="80">
        <v>9</v>
      </c>
      <c r="B21" s="201" t="str">
        <f>'ЖН-ОН-1'!B17</f>
        <v>Султанова Хусния Абдужамолиддин қизи</v>
      </c>
      <c r="C21" s="201"/>
      <c r="D21" s="81" t="str">
        <f>'ЖН-ОН-1'!C17</f>
        <v>K-16-048</v>
      </c>
      <c r="E21" s="80">
        <f>'ЖН-ОН-1'!T17+'ЖН-ОН-1'!U17</f>
        <v>14</v>
      </c>
      <c r="F21" s="80">
        <f>'ЖН-ОН-1'!V17+'ЖН-ОН-1'!W17</f>
        <v>11</v>
      </c>
      <c r="G21" s="80">
        <f>+'ЖН-ОН-1'!X17+'ЖН-ОН-1'!Y17+'ЖН-ОН-1'!Z17+'ЖН-ОН-1'!AA17</f>
        <v>31</v>
      </c>
      <c r="H21" s="80">
        <f>'ЖН-ОН-2'!X18+'ЖН-ОН-2'!Y18</f>
        <v>0</v>
      </c>
      <c r="I21" s="80">
        <f>'ЖН-ОН-2'!Z18+'ЖН-ОН-2'!AA18</f>
        <v>0</v>
      </c>
      <c r="J21" s="80">
        <f>+'ЖН-ОН-2'!X17+'ЖН-ОН-2'!Y17+'ЖН-ОН-2'!Z17+'ЖН-ОН-2'!AA17</f>
        <v>0</v>
      </c>
      <c r="K21" s="80">
        <f t="shared" si="1"/>
        <v>31</v>
      </c>
      <c r="L21" s="83" t="str">
        <f t="shared" si="0"/>
        <v>-</v>
      </c>
      <c r="M21" s="83">
        <f t="shared" si="2"/>
        <v>31</v>
      </c>
      <c r="N21" s="83" t="str">
        <f t="shared" si="3"/>
        <v>-</v>
      </c>
      <c r="O21" s="83"/>
    </row>
    <row r="22" spans="1:15" s="2" customFormat="1" ht="27.75" customHeight="1" thickBot="1">
      <c r="A22" s="80">
        <v>10</v>
      </c>
      <c r="B22" s="201" t="str">
        <f>'ЖН-ОН-1'!B18</f>
        <v>Турсунхўжаева Дилафруз Дилшод қизи </v>
      </c>
      <c r="C22" s="201"/>
      <c r="D22" s="81" t="str">
        <f>'ЖН-ОН-1'!C18</f>
        <v>К-16-075</v>
      </c>
      <c r="E22" s="80">
        <f>'ЖН-ОН-1'!T18+'ЖН-ОН-1'!U18</f>
        <v>17</v>
      </c>
      <c r="F22" s="80">
        <f>'ЖН-ОН-1'!V18+'ЖН-ОН-1'!W18</f>
        <v>15</v>
      </c>
      <c r="G22" s="80">
        <f>+'ЖН-ОН-1'!X18+'ЖН-ОН-1'!Y18+'ЖН-ОН-1'!Z18+'ЖН-ОН-1'!AA18</f>
        <v>35</v>
      </c>
      <c r="H22" s="80">
        <f>'ЖН-ОН-2'!X19+'ЖН-ОН-2'!Y19</f>
        <v>0</v>
      </c>
      <c r="I22" s="80">
        <f>'ЖН-ОН-2'!Z19+'ЖН-ОН-2'!AA19</f>
        <v>0</v>
      </c>
      <c r="J22" s="80">
        <f>+'ЖН-ОН-2'!X18+'ЖН-ОН-2'!Y18+'ЖН-ОН-2'!Z18+'ЖН-ОН-2'!AA18</f>
        <v>0</v>
      </c>
      <c r="K22" s="80">
        <f t="shared" si="1"/>
        <v>35</v>
      </c>
      <c r="L22" s="83" t="str">
        <f t="shared" si="0"/>
        <v>-</v>
      </c>
      <c r="M22" s="83">
        <f t="shared" si="2"/>
        <v>35</v>
      </c>
      <c r="N22" s="83" t="str">
        <f t="shared" si="3"/>
        <v>-</v>
      </c>
      <c r="O22" s="83"/>
    </row>
    <row r="23" spans="1:15" s="2" customFormat="1" ht="27.75" customHeight="1" thickBot="1">
      <c r="A23" s="80">
        <v>11</v>
      </c>
      <c r="B23" s="201" t="str">
        <f>'ЖН-ОН-1'!B19</f>
        <v>Файзуллаева Рушана Баҳодировна</v>
      </c>
      <c r="C23" s="201"/>
      <c r="D23" s="81" t="str">
        <f>'ЖН-ОН-1'!C19</f>
        <v>D-16-013</v>
      </c>
      <c r="E23" s="80">
        <f>'ЖН-ОН-1'!T19+'ЖН-ОН-1'!U19</f>
        <v>18</v>
      </c>
      <c r="F23" s="80">
        <f>'ЖН-ОН-1'!V19+'ЖН-ОН-1'!W19</f>
        <v>15</v>
      </c>
      <c r="G23" s="80">
        <f>+'ЖН-ОН-1'!X19+'ЖН-ОН-1'!Y19+'ЖН-ОН-1'!Z19+'ЖН-ОН-1'!AA19</f>
        <v>35</v>
      </c>
      <c r="H23" s="80">
        <f>'ЖН-ОН-2'!X20+'ЖН-ОН-2'!Y20</f>
        <v>0</v>
      </c>
      <c r="I23" s="80">
        <f>'ЖН-ОН-2'!Z20+'ЖН-ОН-2'!AA20</f>
        <v>0</v>
      </c>
      <c r="J23" s="80">
        <f>+'ЖН-ОН-2'!X19+'ЖН-ОН-2'!Y19+'ЖН-ОН-2'!Z19+'ЖН-ОН-2'!AA19</f>
        <v>0</v>
      </c>
      <c r="K23" s="80">
        <f t="shared" si="1"/>
        <v>35</v>
      </c>
      <c r="L23" s="83" t="str">
        <f t="shared" si="0"/>
        <v>-</v>
      </c>
      <c r="M23" s="83">
        <f t="shared" si="2"/>
        <v>35</v>
      </c>
      <c r="N23" s="83" t="str">
        <f t="shared" si="3"/>
        <v>-</v>
      </c>
      <c r="O23" s="83"/>
    </row>
    <row r="24" spans="1:15" s="2" customFormat="1" ht="27.75" customHeight="1" thickBot="1">
      <c r="A24" s="80">
        <v>12</v>
      </c>
      <c r="B24" s="201" t="str">
        <f>'ЖН-ОН-1'!B20</f>
        <v>Эшонқулова Шохиста Бахтиер қизи</v>
      </c>
      <c r="C24" s="201"/>
      <c r="D24" s="81" t="str">
        <f>'ЖН-ОН-1'!C20</f>
        <v>D-16-007</v>
      </c>
      <c r="E24" s="80">
        <f>'ЖН-ОН-1'!T20+'ЖН-ОН-1'!U20</f>
        <v>17</v>
      </c>
      <c r="F24" s="80">
        <f>'ЖН-ОН-1'!V20+'ЖН-ОН-1'!W20</f>
        <v>14</v>
      </c>
      <c r="G24" s="80">
        <f>+'ЖН-ОН-1'!X20+'ЖН-ОН-1'!Y20+'ЖН-ОН-1'!Z20+'ЖН-ОН-1'!AA20</f>
        <v>33</v>
      </c>
      <c r="H24" s="80">
        <f>'ЖН-ОН-2'!X21+'ЖН-ОН-2'!Y21</f>
        <v>0</v>
      </c>
      <c r="I24" s="80">
        <f>'ЖН-ОН-2'!Z21+'ЖН-ОН-2'!AA21</f>
        <v>0</v>
      </c>
      <c r="J24" s="80">
        <f>+'ЖН-ОН-2'!X20+'ЖН-ОН-2'!Y20+'ЖН-ОН-2'!Z20+'ЖН-ОН-2'!AA20</f>
        <v>0</v>
      </c>
      <c r="K24" s="80">
        <f t="shared" si="1"/>
        <v>33</v>
      </c>
      <c r="L24" s="83" t="str">
        <f t="shared" si="0"/>
        <v>-</v>
      </c>
      <c r="M24" s="83">
        <f t="shared" si="2"/>
        <v>33</v>
      </c>
      <c r="N24" s="83" t="str">
        <f t="shared" si="3"/>
        <v>-</v>
      </c>
      <c r="O24" s="83"/>
    </row>
    <row r="25" spans="1:15" s="2" customFormat="1" ht="27.75" customHeight="1" thickBot="1">
      <c r="A25" s="80">
        <v>13</v>
      </c>
      <c r="B25" s="201" t="str">
        <f>'ЖН-ОН-1'!B21</f>
        <v>Мирзакаримов Жасурбек Қучқорбой ўғли</v>
      </c>
      <c r="C25" s="201"/>
      <c r="D25" s="81">
        <f>'ЖН-ОН-1'!C21</f>
        <v>0</v>
      </c>
      <c r="E25" s="80">
        <f>'ЖН-ОН-1'!T21+'ЖН-ОН-1'!U21</f>
        <v>17</v>
      </c>
      <c r="F25" s="80">
        <f>'ЖН-ОН-1'!V21+'ЖН-ОН-1'!W21</f>
        <v>15</v>
      </c>
      <c r="G25" s="80">
        <f>+'ЖН-ОН-1'!X21+'ЖН-ОН-1'!Y21+'ЖН-ОН-1'!Z21+'ЖН-ОН-1'!AA21</f>
        <v>33</v>
      </c>
      <c r="H25" s="80">
        <f>'ЖН-ОН-2'!X22+'ЖН-ОН-2'!Y22</f>
        <v>0</v>
      </c>
      <c r="I25" s="80">
        <f>'ЖН-ОН-2'!Z22+'ЖН-ОН-2'!AA22</f>
        <v>0</v>
      </c>
      <c r="J25" s="80">
        <f>+'ЖН-ОН-2'!X21+'ЖН-ОН-2'!Y21+'ЖН-ОН-2'!Z21+'ЖН-ОН-2'!AA21</f>
        <v>0</v>
      </c>
      <c r="K25" s="80">
        <f t="shared" si="1"/>
        <v>33</v>
      </c>
      <c r="L25" s="83" t="str">
        <f t="shared" si="0"/>
        <v>-</v>
      </c>
      <c r="M25" s="83">
        <f t="shared" si="2"/>
        <v>33</v>
      </c>
      <c r="N25" s="83" t="str">
        <f t="shared" si="3"/>
        <v>-</v>
      </c>
      <c r="O25" s="83"/>
    </row>
    <row r="26" spans="1:15" s="2" customFormat="1" ht="27.75" customHeight="1" thickBot="1">
      <c r="A26" s="80">
        <v>14</v>
      </c>
      <c r="B26" s="201" t="str">
        <f>'ЖН-ОН-1'!B22</f>
        <v>Шаропов Обид Миролимович</v>
      </c>
      <c r="C26" s="201"/>
      <c r="D26" s="81" t="str">
        <f>'ЖН-ОН-1'!C22</f>
        <v>K-16-062</v>
      </c>
      <c r="E26" s="80">
        <f>'ЖН-ОН-1'!T22+'ЖН-ОН-1'!U22</f>
        <v>15</v>
      </c>
      <c r="F26" s="80">
        <f>'ЖН-ОН-1'!V22+'ЖН-ОН-1'!W22</f>
        <v>13</v>
      </c>
      <c r="G26" s="80">
        <f>+'ЖН-ОН-1'!X22+'ЖН-ОН-1'!Y22+'ЖН-ОН-1'!Z22+'ЖН-ОН-1'!AA22</f>
        <v>31</v>
      </c>
      <c r="H26" s="80" t="e">
        <f>'ЖН-ОН-2'!#REF!+'ЖН-ОН-2'!#REF!</f>
        <v>#REF!</v>
      </c>
      <c r="I26" s="80" t="e">
        <f>'ЖН-ОН-2'!#REF!+'ЖН-ОН-2'!#REF!</f>
        <v>#REF!</v>
      </c>
      <c r="J26" s="80">
        <f>+'ЖН-ОН-2'!X22+'ЖН-ОН-2'!Y22+'ЖН-ОН-2'!Z22+'ЖН-ОН-2'!AA22</f>
        <v>0</v>
      </c>
      <c r="K26" s="80">
        <f t="shared" si="1"/>
        <v>31</v>
      </c>
      <c r="L26" s="83" t="str">
        <f t="shared" si="0"/>
        <v>-</v>
      </c>
      <c r="M26" s="83">
        <f t="shared" si="2"/>
        <v>31</v>
      </c>
      <c r="N26" s="83" t="str">
        <f t="shared" si="3"/>
        <v>-</v>
      </c>
      <c r="O26" s="83"/>
    </row>
    <row r="27" spans="1:15" s="2" customFormat="1" ht="33" customHeight="1" thickBot="1">
      <c r="A27" s="80">
        <v>15</v>
      </c>
      <c r="B27" s="201">
        <f>'ЖН-ОН-1'!B23</f>
        <v>0</v>
      </c>
      <c r="C27" s="201"/>
      <c r="D27" s="81">
        <f>'ЖН-ОН-1'!C23</f>
        <v>0</v>
      </c>
      <c r="E27" s="80">
        <f>'ЖН-ОН-1'!T23+'ЖН-ОН-1'!U23</f>
        <v>0</v>
      </c>
      <c r="F27" s="80">
        <f>'ЖН-ОН-1'!V23+'ЖН-ОН-1'!W23</f>
        <v>0</v>
      </c>
      <c r="G27" s="80">
        <f>+'ЖН-ОН-1'!X23+'ЖН-ОН-1'!Y23+'ЖН-ОН-1'!Z23+'ЖН-ОН-1'!AA23</f>
        <v>0</v>
      </c>
      <c r="H27" s="80" t="e">
        <f>'ЖН-ОН-2'!#REF!+'ЖН-ОН-2'!#REF!</f>
        <v>#REF!</v>
      </c>
      <c r="I27" s="80" t="e">
        <f>'ЖН-ОН-2'!#REF!+'ЖН-ОН-2'!#REF!</f>
        <v>#REF!</v>
      </c>
      <c r="J27" s="80" t="e">
        <f>+'ЖН-ОН-2'!#REF!+'ЖН-ОН-2'!#REF!+'ЖН-ОН-2'!#REF!+'ЖН-ОН-2'!#REF!</f>
        <v>#REF!</v>
      </c>
      <c r="K27" s="80" t="e">
        <f t="shared" si="1"/>
        <v>#REF!</v>
      </c>
      <c r="L27" s="83" t="e">
        <f t="shared" si="0"/>
        <v>#REF!</v>
      </c>
      <c r="M27" s="83" t="e">
        <f t="shared" si="2"/>
        <v>#REF!</v>
      </c>
      <c r="N27" s="83" t="e">
        <f t="shared" si="3"/>
        <v>#REF!</v>
      </c>
      <c r="O27" s="83"/>
    </row>
    <row r="28" spans="1:15" ht="49.5" customHeight="1" thickBot="1">
      <c r="A28" s="204" t="s">
        <v>14</v>
      </c>
      <c r="B28" s="204"/>
      <c r="C28" s="204"/>
      <c r="D28" s="84"/>
      <c r="E28" s="85"/>
      <c r="F28" s="86"/>
      <c r="G28" s="86"/>
      <c r="H28" s="86"/>
      <c r="I28" s="85"/>
      <c r="J28" s="85"/>
      <c r="K28" s="87"/>
      <c r="L28" s="87"/>
      <c r="M28" s="85"/>
      <c r="N28" s="85"/>
      <c r="O28" s="94"/>
    </row>
    <row r="29" spans="1:3" ht="39.75" customHeight="1">
      <c r="A29" s="179"/>
      <c r="B29" s="179"/>
      <c r="C29" s="179"/>
    </row>
    <row r="30" spans="1:15" ht="18.75">
      <c r="A30" s="15"/>
      <c r="B30" s="15"/>
      <c r="C30" s="16" t="s">
        <v>15</v>
      </c>
      <c r="D30" s="36">
        <f>M!G22</f>
        <v>15</v>
      </c>
      <c r="E30" s="55"/>
      <c r="F30" s="55"/>
      <c r="G30" s="18" t="s">
        <v>80</v>
      </c>
      <c r="H30" s="18"/>
      <c r="I30" s="18"/>
      <c r="J30" s="18"/>
      <c r="K30" s="12"/>
      <c r="L30" s="12"/>
      <c r="M30" s="12"/>
      <c r="N30" s="19"/>
      <c r="O30" s="12"/>
    </row>
    <row r="31" spans="1:15" ht="18.75">
      <c r="A31" s="15"/>
      <c r="B31" s="15"/>
      <c r="C31" s="16"/>
      <c r="D31" s="56"/>
      <c r="E31" s="18"/>
      <c r="F31" s="18"/>
      <c r="G31" s="18"/>
      <c r="H31" s="18"/>
      <c r="I31" s="12"/>
      <c r="J31" s="12"/>
      <c r="K31" s="18"/>
      <c r="L31" s="18"/>
      <c r="M31" s="12"/>
      <c r="N31" s="19"/>
      <c r="O31" s="12"/>
    </row>
    <row r="32" spans="1:15" ht="28.5" customHeight="1">
      <c r="A32" s="12"/>
      <c r="B32" s="12"/>
      <c r="C32" s="19"/>
      <c r="D32" s="186" t="s">
        <v>16</v>
      </c>
      <c r="E32" s="186"/>
      <c r="F32" s="186"/>
      <c r="G32" s="186"/>
      <c r="H32" s="18"/>
      <c r="I32" s="17"/>
      <c r="J32" s="17"/>
      <c r="K32" s="187" t="s">
        <v>17</v>
      </c>
      <c r="L32" s="187"/>
      <c r="M32" s="17"/>
      <c r="N32" s="17"/>
      <c r="O32" s="12"/>
    </row>
    <row r="33" spans="1:15" ht="18.75">
      <c r="A33" s="177"/>
      <c r="B33" s="177"/>
      <c r="C33" s="1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8.75">
      <c r="A34" s="60" t="s">
        <v>75</v>
      </c>
      <c r="B34" s="19"/>
      <c r="C34" s="41"/>
      <c r="D34" s="184" t="str">
        <f>M!F22</f>
        <v>О.Кучаров</v>
      </c>
      <c r="E34" s="184"/>
      <c r="F34" s="184"/>
      <c r="G34" s="184"/>
      <c r="H34" s="55"/>
      <c r="I34" s="55"/>
      <c r="J34" s="55"/>
      <c r="K34" s="18" t="s">
        <v>18</v>
      </c>
      <c r="L34" s="18"/>
      <c r="M34" s="185"/>
      <c r="N34" s="185"/>
      <c r="O34" s="57" t="str">
        <f>M!G13</f>
        <v>М.Саидова</v>
      </c>
    </row>
    <row r="35" spans="1:15" ht="18.75">
      <c r="A35" s="180" t="s">
        <v>19</v>
      </c>
      <c r="B35" s="180"/>
      <c r="C35" s="20" t="s">
        <v>1</v>
      </c>
      <c r="D35" s="181" t="s">
        <v>20</v>
      </c>
      <c r="E35" s="181"/>
      <c r="F35" s="181"/>
      <c r="G35" s="181"/>
      <c r="H35" s="55"/>
      <c r="I35" s="21"/>
      <c r="J35" s="21"/>
      <c r="K35" s="12"/>
      <c r="L35" s="12"/>
      <c r="M35" s="181" t="s">
        <v>21</v>
      </c>
      <c r="N35" s="181"/>
      <c r="O35" s="21" t="s">
        <v>20</v>
      </c>
    </row>
  </sheetData>
  <sheetProtection/>
  <mergeCells count="47">
    <mergeCell ref="A33:C33"/>
    <mergeCell ref="D34:G34"/>
    <mergeCell ref="M34:N34"/>
    <mergeCell ref="A35:B35"/>
    <mergeCell ref="D35:G35"/>
    <mergeCell ref="M35:N35"/>
    <mergeCell ref="A4:I4"/>
    <mergeCell ref="A5:H5"/>
    <mergeCell ref="E7:F7"/>
    <mergeCell ref="H7:I7"/>
    <mergeCell ref="A2:Q2"/>
    <mergeCell ref="A3:Q3"/>
    <mergeCell ref="A8:B8"/>
    <mergeCell ref="I8:K8"/>
    <mergeCell ref="L8:N8"/>
    <mergeCell ref="D8:H8"/>
    <mergeCell ref="A6:O6"/>
    <mergeCell ref="A11:A12"/>
    <mergeCell ref="B11:C12"/>
    <mergeCell ref="D11:D12"/>
    <mergeCell ref="E11:K11"/>
    <mergeCell ref="L11:L12"/>
    <mergeCell ref="M11:M12"/>
    <mergeCell ref="B13:C13"/>
    <mergeCell ref="B14:C14"/>
    <mergeCell ref="N11:N12"/>
    <mergeCell ref="O11:O12"/>
    <mergeCell ref="H9:K9"/>
    <mergeCell ref="C9:F9"/>
    <mergeCell ref="M9:N9"/>
    <mergeCell ref="B17:C17"/>
    <mergeCell ref="B18:C18"/>
    <mergeCell ref="B15:C15"/>
    <mergeCell ref="B16:C16"/>
    <mergeCell ref="B21:C21"/>
    <mergeCell ref="B22:C22"/>
    <mergeCell ref="B19:C19"/>
    <mergeCell ref="B20:C20"/>
    <mergeCell ref="B25:C25"/>
    <mergeCell ref="B26:C26"/>
    <mergeCell ref="B23:C23"/>
    <mergeCell ref="B24:C24"/>
    <mergeCell ref="D32:G32"/>
    <mergeCell ref="K32:L32"/>
    <mergeCell ref="A28:C28"/>
    <mergeCell ref="A29:C29"/>
    <mergeCell ref="B27:C2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UCHKUN</cp:lastModifiedBy>
  <cp:lastPrinted>2001-12-31T20:50:18Z</cp:lastPrinted>
  <dcterms:created xsi:type="dcterms:W3CDTF">2008-01-09T21:36:33Z</dcterms:created>
  <dcterms:modified xsi:type="dcterms:W3CDTF">2001-12-31T21:49:18Z</dcterms:modified>
  <cp:category/>
  <cp:version/>
  <cp:contentType/>
  <cp:contentStatus/>
</cp:coreProperties>
</file>